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4"/>
  </bookViews>
  <sheets>
    <sheet name="record sheet" sheetId="1" r:id="rId1"/>
    <sheet name="younger group" sheetId="2" r:id="rId2"/>
    <sheet name="older group" sheetId="3" r:id="rId3"/>
    <sheet name="master" sheetId="4" r:id="rId4"/>
    <sheet name="instructions" sheetId="5" r:id="rId5"/>
  </sheets>
  <definedNames/>
  <calcPr fullCalcOnLoad="1"/>
</workbook>
</file>

<file path=xl/sharedStrings.xml><?xml version="1.0" encoding="utf-8"?>
<sst xmlns="http://schemas.openxmlformats.org/spreadsheetml/2006/main" count="130" uniqueCount="41">
  <si>
    <t>Name</t>
  </si>
  <si>
    <t>Score</t>
  </si>
  <si>
    <t>Average</t>
  </si>
  <si>
    <t>Max</t>
  </si>
  <si>
    <t>Min</t>
  </si>
  <si>
    <t>X 3</t>
  </si>
  <si>
    <t>X 6</t>
  </si>
  <si>
    <t>X 4</t>
  </si>
  <si>
    <t>Normalized Score</t>
  </si>
  <si>
    <t>Normalized Time</t>
  </si>
  <si>
    <t>Time</t>
  </si>
  <si>
    <t>Minutes</t>
  </si>
  <si>
    <t>Seconds</t>
  </si>
  <si>
    <t>Total</t>
  </si>
  <si>
    <t>Standard Deviation</t>
  </si>
  <si>
    <t>Total Points</t>
  </si>
  <si>
    <t>Start time</t>
  </si>
  <si>
    <t>end time</t>
  </si>
  <si>
    <t>minutes</t>
  </si>
  <si>
    <t>seconds</t>
  </si>
  <si>
    <t>shot</t>
  </si>
  <si>
    <t>Sort first</t>
  </si>
  <si>
    <t>1st</t>
  </si>
  <si>
    <t>2nd</t>
  </si>
  <si>
    <t>3rd</t>
  </si>
  <si>
    <t>old/young</t>
  </si>
  <si>
    <t>o</t>
  </si>
  <si>
    <t>y</t>
  </si>
  <si>
    <t xml:space="preserve"># minutes </t>
  </si>
  <si>
    <t xml:space="preserve">All information is entered on the "record sheet" </t>
  </si>
  <si>
    <t>delete all blank rows to allow formula to work correctly</t>
  </si>
  <si>
    <t>sort data base by "total points" and "ascending"</t>
  </si>
  <si>
    <t>only sort the data base with information in the "name" rows</t>
  </si>
  <si>
    <t>example older group was sorted from B2 to I27</t>
  </si>
  <si>
    <t>if you copy and paste the scores are incorrect</t>
  </si>
  <si>
    <t xml:space="preserve">on record sheet column "G" you have to type the minutes from column "F" </t>
  </si>
  <si>
    <t xml:space="preserve">column "G" is formatted as a number which the score sheets need </t>
  </si>
  <si>
    <t>column "F" is formatted in time</t>
  </si>
  <si>
    <t xml:space="preserve">I have parts of older group and master sheets protected. </t>
  </si>
  <si>
    <t>the younger group sheet is unprotected</t>
  </si>
  <si>
    <t>use caution when deleting rows and columns because I have some info hidden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</si>
</sst>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[$-409]h:mm:ss\ AM/PM"/>
    <numFmt numFmtId="173" formatCode="h:mm;@"/>
  </numFmts>
  <fonts count="9">
    <font>
      <sz val="12"/>
      <name val="Arial"/>
      <family val="0"/>
    </font>
    <font>
      <b/>
      <sz val="12"/>
      <name val="Arial"/>
      <family val="2"/>
    </font>
    <font>
      <sz val="12"/>
      <color indexed="9"/>
      <name val="Arial"/>
      <family val="2"/>
    </font>
    <font>
      <u val="single"/>
      <sz val="10.8"/>
      <color indexed="12"/>
      <name val="Arial"/>
      <family val="0"/>
    </font>
    <font>
      <u val="single"/>
      <sz val="10.8"/>
      <color indexed="36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5" fillId="2" borderId="0" xfId="0" applyNumberFormat="1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" fontId="5" fillId="3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165" fontId="0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1" fillId="0" borderId="1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7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1" xfId="0" applyBorder="1" applyAlignment="1" applyProtection="1">
      <alignment/>
      <protection locked="0"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28">
      <selection activeCell="C7" sqref="C7"/>
    </sheetView>
  </sheetViews>
  <sheetFormatPr defaultColWidth="8.88671875" defaultRowHeight="15"/>
  <cols>
    <col min="1" max="1" width="2.99609375" style="17" bestFit="1" customWidth="1"/>
    <col min="2" max="2" width="8.3359375" style="17" bestFit="1" customWidth="1"/>
    <col min="3" max="3" width="21.21484375" style="0" customWidth="1"/>
    <col min="4" max="4" width="9.77734375" style="0" customWidth="1"/>
    <col min="5" max="5" width="9.6640625" style="0" customWidth="1"/>
    <col min="6" max="6" width="9.77734375" style="0" customWidth="1"/>
    <col min="7" max="7" width="9.77734375" style="35" customWidth="1"/>
    <col min="8" max="9" width="9.77734375" style="0" customWidth="1"/>
  </cols>
  <sheetData>
    <row r="1" spans="1:9" s="16" customFormat="1" ht="15">
      <c r="A1" s="15"/>
      <c r="B1" s="15" t="s">
        <v>25</v>
      </c>
      <c r="C1" s="16" t="s">
        <v>0</v>
      </c>
      <c r="D1" s="15" t="s">
        <v>16</v>
      </c>
      <c r="E1" s="15" t="s">
        <v>17</v>
      </c>
      <c r="F1" s="15" t="s">
        <v>18</v>
      </c>
      <c r="G1" s="34" t="s">
        <v>28</v>
      </c>
      <c r="H1" s="15" t="s">
        <v>19</v>
      </c>
      <c r="I1" s="15" t="s">
        <v>20</v>
      </c>
    </row>
    <row r="2" spans="1:9" ht="19.5" customHeight="1">
      <c r="A2" s="17">
        <v>1</v>
      </c>
      <c r="B2" s="4" t="s">
        <v>26</v>
      </c>
      <c r="C2" s="14">
        <v>101</v>
      </c>
      <c r="D2" s="30">
        <v>0.042361111111111106</v>
      </c>
      <c r="E2" s="30">
        <v>0.0625</v>
      </c>
      <c r="F2" s="30">
        <f>E2-D2</f>
        <v>0.020138888888888894</v>
      </c>
      <c r="G2" s="33">
        <v>29</v>
      </c>
      <c r="H2" s="14">
        <v>35</v>
      </c>
      <c r="I2" s="14">
        <v>26</v>
      </c>
    </row>
    <row r="3" spans="1:13" ht="19.5" customHeight="1">
      <c r="A3" s="17">
        <v>2</v>
      </c>
      <c r="B3" s="4" t="s">
        <v>26</v>
      </c>
      <c r="C3" s="14">
        <v>102</v>
      </c>
      <c r="D3" s="30">
        <v>0.044444444444444446</v>
      </c>
      <c r="E3" s="30">
        <v>0.06458333333333334</v>
      </c>
      <c r="F3" s="30">
        <f aca="true" t="shared" si="0" ref="F3:F29">E3-D3</f>
        <v>0.020138888888888894</v>
      </c>
      <c r="G3" s="33">
        <v>29</v>
      </c>
      <c r="H3" s="14">
        <v>39</v>
      </c>
      <c r="I3" s="14">
        <v>44</v>
      </c>
      <c r="K3" s="29"/>
      <c r="L3" s="29"/>
      <c r="M3" s="29"/>
    </row>
    <row r="4" spans="1:9" ht="19.5" customHeight="1">
      <c r="A4" s="17">
        <v>3</v>
      </c>
      <c r="B4" s="4" t="s">
        <v>26</v>
      </c>
      <c r="C4" s="14">
        <v>103</v>
      </c>
      <c r="D4" s="30">
        <v>0.04652777777777778</v>
      </c>
      <c r="E4" s="30">
        <v>0.06527777777777778</v>
      </c>
      <c r="F4" s="30">
        <f t="shared" si="0"/>
        <v>0.018750000000000003</v>
      </c>
      <c r="G4" s="33">
        <v>27</v>
      </c>
      <c r="H4" s="14">
        <v>32</v>
      </c>
      <c r="I4" s="14">
        <v>91</v>
      </c>
    </row>
    <row r="5" spans="1:9" ht="19.5" customHeight="1">
      <c r="A5" s="17">
        <v>4</v>
      </c>
      <c r="B5" s="4" t="s">
        <v>26</v>
      </c>
      <c r="C5" s="14">
        <v>104</v>
      </c>
      <c r="D5" s="30">
        <v>0.04861111111111111</v>
      </c>
      <c r="E5" s="30">
        <v>0.06736111111111111</v>
      </c>
      <c r="F5" s="30">
        <f t="shared" si="0"/>
        <v>0.018749999999999996</v>
      </c>
      <c r="G5" s="33">
        <v>27</v>
      </c>
      <c r="H5" s="14">
        <v>2</v>
      </c>
      <c r="I5" s="14">
        <v>13</v>
      </c>
    </row>
    <row r="6" spans="1:9" ht="19.5" customHeight="1">
      <c r="A6" s="17">
        <v>5</v>
      </c>
      <c r="B6" s="4" t="s">
        <v>27</v>
      </c>
      <c r="C6" s="14">
        <v>105</v>
      </c>
      <c r="D6" s="30">
        <v>0.05069444444444445</v>
      </c>
      <c r="E6" s="30">
        <v>0.07291666666666667</v>
      </c>
      <c r="F6" s="30">
        <f t="shared" si="0"/>
        <v>0.02222222222222222</v>
      </c>
      <c r="G6" s="33">
        <v>32</v>
      </c>
      <c r="H6" s="14">
        <v>26</v>
      </c>
      <c r="I6" s="14">
        <v>3</v>
      </c>
    </row>
    <row r="7" spans="1:9" ht="19.5" customHeight="1">
      <c r="A7" s="17">
        <v>6</v>
      </c>
      <c r="B7" s="4" t="s">
        <v>27</v>
      </c>
      <c r="C7" s="14">
        <v>106</v>
      </c>
      <c r="D7" s="30">
        <v>0.05277777777777778</v>
      </c>
      <c r="E7" s="30">
        <v>0.08402777777777777</v>
      </c>
      <c r="F7" s="30">
        <f t="shared" si="0"/>
        <v>0.031249999999999993</v>
      </c>
      <c r="G7" s="33">
        <v>45</v>
      </c>
      <c r="H7" s="14">
        <v>7</v>
      </c>
      <c r="I7" s="14">
        <v>64</v>
      </c>
    </row>
    <row r="8" spans="1:9" ht="19.5" customHeight="1">
      <c r="A8" s="17">
        <v>7</v>
      </c>
      <c r="B8" s="4" t="s">
        <v>26</v>
      </c>
      <c r="C8" s="14">
        <v>107</v>
      </c>
      <c r="D8" s="30">
        <v>0.05486111111111111</v>
      </c>
      <c r="E8" s="30">
        <v>0.07291666666666667</v>
      </c>
      <c r="F8" s="30">
        <f t="shared" si="0"/>
        <v>0.01805555555555556</v>
      </c>
      <c r="G8" s="33">
        <v>26</v>
      </c>
      <c r="H8" s="14">
        <v>34</v>
      </c>
      <c r="I8" s="14">
        <v>76</v>
      </c>
    </row>
    <row r="9" spans="1:9" ht="19.5" customHeight="1">
      <c r="A9" s="17">
        <v>8</v>
      </c>
      <c r="B9" s="4" t="s">
        <v>27</v>
      </c>
      <c r="C9" s="14">
        <v>108</v>
      </c>
      <c r="D9" s="30">
        <v>0.05694444444444444</v>
      </c>
      <c r="E9" s="30">
        <v>0.08472222222222221</v>
      </c>
      <c r="F9" s="30">
        <f t="shared" si="0"/>
        <v>0.02777777777777777</v>
      </c>
      <c r="G9" s="33">
        <v>40</v>
      </c>
      <c r="H9" s="14">
        <v>34</v>
      </c>
      <c r="I9" s="14">
        <v>0</v>
      </c>
    </row>
    <row r="10" spans="1:9" ht="19.5" customHeight="1">
      <c r="A10" s="17">
        <v>9</v>
      </c>
      <c r="B10" s="4" t="s">
        <v>26</v>
      </c>
      <c r="C10" s="14">
        <v>109</v>
      </c>
      <c r="D10" s="30">
        <v>0.05902777777777778</v>
      </c>
      <c r="E10" s="30">
        <v>0.075</v>
      </c>
      <c r="F10" s="30">
        <f t="shared" si="0"/>
        <v>0.015972222222222214</v>
      </c>
      <c r="G10" s="33">
        <v>23</v>
      </c>
      <c r="H10" s="14">
        <v>16</v>
      </c>
      <c r="I10" s="14">
        <v>86</v>
      </c>
    </row>
    <row r="11" spans="1:9" ht="19.5" customHeight="1">
      <c r="A11" s="17">
        <v>10</v>
      </c>
      <c r="B11" s="4" t="s">
        <v>26</v>
      </c>
      <c r="C11" s="14">
        <v>110</v>
      </c>
      <c r="D11" s="30">
        <v>0.06388888888888888</v>
      </c>
      <c r="E11" s="30">
        <v>0.0875</v>
      </c>
      <c r="F11" s="30">
        <f t="shared" si="0"/>
        <v>0.02361111111111111</v>
      </c>
      <c r="G11" s="33">
        <v>34</v>
      </c>
      <c r="H11" s="14">
        <v>45</v>
      </c>
      <c r="I11" s="14">
        <v>30</v>
      </c>
    </row>
    <row r="12" spans="1:9" ht="19.5" customHeight="1">
      <c r="A12" s="17">
        <v>11</v>
      </c>
      <c r="B12" s="4" t="s">
        <v>27</v>
      </c>
      <c r="C12" s="14">
        <v>111</v>
      </c>
      <c r="D12" s="30">
        <v>0.06597222222222222</v>
      </c>
      <c r="E12" s="30">
        <v>0.08541666666666665</v>
      </c>
      <c r="F12" s="30">
        <f t="shared" si="0"/>
        <v>0.01944444444444443</v>
      </c>
      <c r="G12" s="33">
        <v>28</v>
      </c>
      <c r="H12" s="14">
        <v>49</v>
      </c>
      <c r="I12" s="14">
        <v>78</v>
      </c>
    </row>
    <row r="13" spans="1:9" ht="19.5" customHeight="1">
      <c r="A13" s="17">
        <v>12</v>
      </c>
      <c r="B13" s="4" t="s">
        <v>27</v>
      </c>
      <c r="C13" s="14">
        <v>112</v>
      </c>
      <c r="D13" s="30">
        <v>0.06805555555555555</v>
      </c>
      <c r="E13" s="30">
        <v>0.08958333333333333</v>
      </c>
      <c r="F13" s="30">
        <f t="shared" si="0"/>
        <v>0.021527777777777785</v>
      </c>
      <c r="G13" s="33">
        <v>31</v>
      </c>
      <c r="H13" s="14">
        <v>42</v>
      </c>
      <c r="I13" s="14">
        <v>0</v>
      </c>
    </row>
    <row r="14" spans="1:9" ht="19.5" customHeight="1">
      <c r="A14" s="17">
        <v>13</v>
      </c>
      <c r="B14" s="4" t="s">
        <v>27</v>
      </c>
      <c r="C14" s="14">
        <v>113</v>
      </c>
      <c r="D14" s="30">
        <v>0.07013888888888889</v>
      </c>
      <c r="E14" s="30">
        <v>0.09166666666666667</v>
      </c>
      <c r="F14" s="30">
        <f t="shared" si="0"/>
        <v>0.021527777777777785</v>
      </c>
      <c r="G14" s="33">
        <v>31</v>
      </c>
      <c r="H14" s="14">
        <v>28</v>
      </c>
      <c r="I14" s="14">
        <v>90</v>
      </c>
    </row>
    <row r="15" spans="1:9" ht="19.5" customHeight="1">
      <c r="A15" s="17">
        <v>14</v>
      </c>
      <c r="B15" s="4" t="s">
        <v>27</v>
      </c>
      <c r="C15" s="14">
        <v>114</v>
      </c>
      <c r="D15" s="30">
        <v>0.07222222222222223</v>
      </c>
      <c r="E15" s="30">
        <v>0.09305555555555556</v>
      </c>
      <c r="F15" s="30">
        <f t="shared" si="0"/>
        <v>0.02083333333333333</v>
      </c>
      <c r="G15" s="33">
        <v>30</v>
      </c>
      <c r="H15" s="14">
        <v>35</v>
      </c>
      <c r="I15" s="14">
        <v>24</v>
      </c>
    </row>
    <row r="16" spans="1:9" ht="19.5" customHeight="1">
      <c r="A16" s="17">
        <v>15</v>
      </c>
      <c r="B16" s="4" t="s">
        <v>26</v>
      </c>
      <c r="C16" s="14">
        <v>115</v>
      </c>
      <c r="D16" s="30">
        <v>0.07361111111111111</v>
      </c>
      <c r="E16" s="30">
        <v>0.09305555555555556</v>
      </c>
      <c r="F16" s="30">
        <f t="shared" si="0"/>
        <v>0.019444444444444445</v>
      </c>
      <c r="G16" s="33">
        <v>28</v>
      </c>
      <c r="H16" s="14">
        <v>22</v>
      </c>
      <c r="I16" s="14">
        <v>0</v>
      </c>
    </row>
    <row r="17" spans="1:9" ht="19.5" customHeight="1">
      <c r="A17" s="17">
        <v>16</v>
      </c>
      <c r="B17" s="4" t="s">
        <v>26</v>
      </c>
      <c r="C17" s="14">
        <v>116</v>
      </c>
      <c r="D17" s="30">
        <v>0.0763888888888889</v>
      </c>
      <c r="E17" s="30">
        <v>0.09444444444444444</v>
      </c>
      <c r="F17" s="30">
        <f t="shared" si="0"/>
        <v>0.018055555555555547</v>
      </c>
      <c r="G17" s="33">
        <v>26</v>
      </c>
      <c r="H17" s="14">
        <v>43</v>
      </c>
      <c r="I17" s="14">
        <v>6</v>
      </c>
    </row>
    <row r="18" spans="1:9" ht="19.5" customHeight="1">
      <c r="A18" s="17">
        <v>17</v>
      </c>
      <c r="B18" s="4" t="s">
        <v>27</v>
      </c>
      <c r="C18" s="14">
        <v>117</v>
      </c>
      <c r="D18" s="30">
        <v>0.07847222222222222</v>
      </c>
      <c r="E18" s="30">
        <v>0.09375</v>
      </c>
      <c r="F18" s="30">
        <f t="shared" si="0"/>
        <v>0.015277777777777779</v>
      </c>
      <c r="G18" s="33">
        <v>22</v>
      </c>
      <c r="H18" s="14">
        <v>19</v>
      </c>
      <c r="I18" s="14">
        <v>92</v>
      </c>
    </row>
    <row r="19" spans="1:9" ht="19.5" customHeight="1">
      <c r="A19" s="17">
        <v>18</v>
      </c>
      <c r="B19" s="4" t="s">
        <v>26</v>
      </c>
      <c r="C19" s="14">
        <v>118</v>
      </c>
      <c r="D19" s="30">
        <v>0.08055555555555556</v>
      </c>
      <c r="E19" s="30">
        <v>0.09791666666666667</v>
      </c>
      <c r="F19" s="30">
        <f t="shared" si="0"/>
        <v>0.017361111111111105</v>
      </c>
      <c r="G19" s="33">
        <v>25</v>
      </c>
      <c r="H19" s="14">
        <v>48</v>
      </c>
      <c r="I19" s="14">
        <v>59</v>
      </c>
    </row>
    <row r="20" spans="1:9" ht="19.5" customHeight="1">
      <c r="A20" s="17">
        <v>19</v>
      </c>
      <c r="B20" s="4" t="s">
        <v>27</v>
      </c>
      <c r="C20" s="14">
        <v>119</v>
      </c>
      <c r="D20" s="30">
        <v>0.08263888888888889</v>
      </c>
      <c r="E20" s="30">
        <v>0.09930555555555555</v>
      </c>
      <c r="F20" s="30">
        <f t="shared" si="0"/>
        <v>0.016666666666666663</v>
      </c>
      <c r="G20" s="33">
        <v>24</v>
      </c>
      <c r="H20" s="14">
        <v>21</v>
      </c>
      <c r="I20" s="14">
        <v>80</v>
      </c>
    </row>
    <row r="21" spans="1:9" ht="19.5" customHeight="1">
      <c r="A21" s="17">
        <v>20</v>
      </c>
      <c r="B21" s="4" t="s">
        <v>26</v>
      </c>
      <c r="C21" s="14">
        <v>120</v>
      </c>
      <c r="D21" s="30">
        <v>0.08541666666666665</v>
      </c>
      <c r="E21" s="30">
        <v>0.09652777777777777</v>
      </c>
      <c r="F21" s="30">
        <f t="shared" si="0"/>
        <v>0.011111111111111113</v>
      </c>
      <c r="G21" s="33">
        <v>16</v>
      </c>
      <c r="H21" s="14">
        <v>22</v>
      </c>
      <c r="I21" s="14">
        <v>83</v>
      </c>
    </row>
    <row r="22" spans="1:9" ht="19.5" customHeight="1">
      <c r="A22" s="17">
        <v>21</v>
      </c>
      <c r="B22" s="4" t="s">
        <v>27</v>
      </c>
      <c r="C22" s="14">
        <v>121</v>
      </c>
      <c r="D22" s="30">
        <v>0.0875</v>
      </c>
      <c r="E22" s="30">
        <v>0.1013888888888889</v>
      </c>
      <c r="F22" s="30">
        <f t="shared" si="0"/>
        <v>0.013888888888888909</v>
      </c>
      <c r="G22" s="33">
        <v>20</v>
      </c>
      <c r="H22" s="14">
        <v>18</v>
      </c>
      <c r="I22" s="14">
        <v>56</v>
      </c>
    </row>
    <row r="23" spans="1:9" ht="19.5" customHeight="1">
      <c r="A23" s="17">
        <v>22</v>
      </c>
      <c r="B23" s="4" t="s">
        <v>27</v>
      </c>
      <c r="C23" s="14">
        <v>122</v>
      </c>
      <c r="D23" s="30">
        <v>0.08958333333333333</v>
      </c>
      <c r="E23" s="30">
        <v>0.10208333333333335</v>
      </c>
      <c r="F23" s="30">
        <f t="shared" si="0"/>
        <v>0.012500000000000011</v>
      </c>
      <c r="G23" s="33">
        <v>18</v>
      </c>
      <c r="H23" s="14">
        <v>28</v>
      </c>
      <c r="I23" s="14">
        <v>84</v>
      </c>
    </row>
    <row r="24" spans="1:9" ht="19.5" customHeight="1">
      <c r="A24" s="17">
        <v>23</v>
      </c>
      <c r="B24" s="4" t="s">
        <v>27</v>
      </c>
      <c r="C24" s="14">
        <v>123</v>
      </c>
      <c r="D24" s="30">
        <v>0.09236111111111112</v>
      </c>
      <c r="E24" s="30">
        <v>0.11041666666666666</v>
      </c>
      <c r="F24" s="30">
        <f t="shared" si="0"/>
        <v>0.018055555555555547</v>
      </c>
      <c r="G24" s="33">
        <v>26</v>
      </c>
      <c r="H24" s="14">
        <v>28</v>
      </c>
      <c r="I24" s="14">
        <v>77</v>
      </c>
    </row>
    <row r="25" spans="1:9" ht="19.5" customHeight="1">
      <c r="A25" s="17">
        <v>24</v>
      </c>
      <c r="B25" s="4" t="s">
        <v>26</v>
      </c>
      <c r="C25" s="14">
        <v>124</v>
      </c>
      <c r="D25" s="30">
        <v>0.09444444444444444</v>
      </c>
      <c r="E25" s="30">
        <v>0.12083333333333333</v>
      </c>
      <c r="F25" s="30">
        <f t="shared" si="0"/>
        <v>0.026388888888888892</v>
      </c>
      <c r="G25" s="33">
        <v>38</v>
      </c>
      <c r="H25" s="14">
        <v>2</v>
      </c>
      <c r="I25" s="14">
        <v>59</v>
      </c>
    </row>
    <row r="26" spans="1:9" ht="19.5" customHeight="1">
      <c r="A26" s="17">
        <v>25</v>
      </c>
      <c r="B26" s="4" t="s">
        <v>26</v>
      </c>
      <c r="C26" s="14">
        <v>125</v>
      </c>
      <c r="D26" s="30">
        <v>0.09652777777777777</v>
      </c>
      <c r="E26" s="30">
        <v>0.11527777777777777</v>
      </c>
      <c r="F26" s="30">
        <f t="shared" si="0"/>
        <v>0.018750000000000003</v>
      </c>
      <c r="G26" s="33">
        <v>27</v>
      </c>
      <c r="H26" s="14">
        <v>46</v>
      </c>
      <c r="I26" s="14">
        <v>79</v>
      </c>
    </row>
    <row r="27" spans="1:9" ht="19.5" customHeight="1">
      <c r="A27" s="17">
        <v>26</v>
      </c>
      <c r="B27" s="4" t="s">
        <v>27</v>
      </c>
      <c r="C27" s="14">
        <v>126</v>
      </c>
      <c r="D27" s="30">
        <v>0.1</v>
      </c>
      <c r="E27" s="30">
        <v>0.1173611111111111</v>
      </c>
      <c r="F27" s="30">
        <f t="shared" si="0"/>
        <v>0.01736111111111109</v>
      </c>
      <c r="G27" s="33">
        <v>25</v>
      </c>
      <c r="H27" s="14">
        <v>49</v>
      </c>
      <c r="I27" s="14">
        <v>46</v>
      </c>
    </row>
    <row r="28" spans="1:9" ht="19.5" customHeight="1">
      <c r="A28" s="17">
        <v>27</v>
      </c>
      <c r="B28" s="4" t="s">
        <v>26</v>
      </c>
      <c r="C28" s="14">
        <v>127</v>
      </c>
      <c r="D28" s="30">
        <v>0.10208333333333335</v>
      </c>
      <c r="E28" s="30">
        <v>0.11597222222222221</v>
      </c>
      <c r="F28" s="30">
        <f t="shared" si="0"/>
        <v>0.013888888888888867</v>
      </c>
      <c r="G28" s="33">
        <v>20</v>
      </c>
      <c r="H28" s="14">
        <v>54</v>
      </c>
      <c r="I28" s="14">
        <v>67</v>
      </c>
    </row>
    <row r="29" spans="1:9" ht="19.5" customHeight="1">
      <c r="A29" s="17">
        <v>28</v>
      </c>
      <c r="B29" s="4" t="s">
        <v>26</v>
      </c>
      <c r="C29" s="14">
        <v>128</v>
      </c>
      <c r="D29" s="30">
        <v>0.10486111111111111</v>
      </c>
      <c r="E29" s="30">
        <v>0.11805555555555557</v>
      </c>
      <c r="F29" s="30">
        <f t="shared" si="0"/>
        <v>0.013194444444444453</v>
      </c>
      <c r="G29" s="33">
        <v>19</v>
      </c>
      <c r="H29" s="14">
        <v>54</v>
      </c>
      <c r="I29" s="14">
        <v>68</v>
      </c>
    </row>
    <row r="30" spans="1:9" ht="19.5" customHeight="1">
      <c r="A30" s="17">
        <v>29</v>
      </c>
      <c r="B30" s="4" t="s">
        <v>27</v>
      </c>
      <c r="C30" s="14">
        <v>129</v>
      </c>
      <c r="D30" s="30">
        <v>0.10625</v>
      </c>
      <c r="E30" s="30">
        <v>0.12430555555555556</v>
      </c>
      <c r="F30" s="30">
        <f aca="true" t="shared" si="1" ref="F30:F35">E30-D30</f>
        <v>0.01805555555555556</v>
      </c>
      <c r="G30" s="33">
        <v>26</v>
      </c>
      <c r="H30" s="14">
        <v>12</v>
      </c>
      <c r="I30" s="14">
        <v>45</v>
      </c>
    </row>
    <row r="31" spans="1:9" ht="19.5" customHeight="1">
      <c r="A31" s="17">
        <v>30</v>
      </c>
      <c r="B31" s="4" t="s">
        <v>27</v>
      </c>
      <c r="C31" s="14">
        <v>130</v>
      </c>
      <c r="D31" s="30">
        <v>0.10833333333333334</v>
      </c>
      <c r="E31" s="30">
        <v>0.13194444444444445</v>
      </c>
      <c r="F31" s="30">
        <f t="shared" si="1"/>
        <v>0.02361111111111111</v>
      </c>
      <c r="G31" s="33">
        <v>34</v>
      </c>
      <c r="H31" s="14">
        <v>14</v>
      </c>
      <c r="I31" s="14">
        <v>58</v>
      </c>
    </row>
    <row r="32" spans="1:9" ht="19.5" customHeight="1">
      <c r="A32" s="17">
        <v>31</v>
      </c>
      <c r="B32" s="4" t="s">
        <v>27</v>
      </c>
      <c r="C32" s="14">
        <v>131</v>
      </c>
      <c r="D32" s="30">
        <v>0.11041666666666666</v>
      </c>
      <c r="E32" s="30">
        <v>0.12708333333333333</v>
      </c>
      <c r="F32" s="30">
        <f>E32-D32</f>
        <v>0.016666666666666663</v>
      </c>
      <c r="G32" s="33">
        <v>24</v>
      </c>
      <c r="H32" s="14">
        <v>5</v>
      </c>
      <c r="I32" s="14">
        <v>65</v>
      </c>
    </row>
    <row r="33" spans="1:9" ht="19.5" customHeight="1">
      <c r="A33" s="17">
        <v>32</v>
      </c>
      <c r="B33" s="4" t="s">
        <v>26</v>
      </c>
      <c r="C33" s="14">
        <v>132</v>
      </c>
      <c r="D33" s="30">
        <v>0.11180555555555556</v>
      </c>
      <c r="E33" s="30">
        <v>0.1375</v>
      </c>
      <c r="F33" s="30">
        <f t="shared" si="1"/>
        <v>0.02569444444444445</v>
      </c>
      <c r="G33" s="33">
        <v>37</v>
      </c>
      <c r="H33" s="14">
        <v>46</v>
      </c>
      <c r="I33" s="14">
        <v>35</v>
      </c>
    </row>
    <row r="34" spans="1:9" ht="19.5" customHeight="1">
      <c r="A34" s="17">
        <v>33</v>
      </c>
      <c r="B34" s="4" t="s">
        <v>27</v>
      </c>
      <c r="C34" s="14">
        <v>133</v>
      </c>
      <c r="D34" s="30">
        <v>0.11388888888888889</v>
      </c>
      <c r="E34" s="30">
        <v>0.13958333333333334</v>
      </c>
      <c r="F34" s="30">
        <f t="shared" si="1"/>
        <v>0.02569444444444445</v>
      </c>
      <c r="G34" s="33">
        <v>37</v>
      </c>
      <c r="H34" s="14">
        <v>32</v>
      </c>
      <c r="I34" s="14">
        <v>71</v>
      </c>
    </row>
    <row r="35" spans="1:9" ht="19.5" customHeight="1">
      <c r="A35" s="17">
        <v>34</v>
      </c>
      <c r="B35" s="4" t="s">
        <v>27</v>
      </c>
      <c r="C35" s="14">
        <v>134</v>
      </c>
      <c r="D35" s="30">
        <v>0.11597222222222221</v>
      </c>
      <c r="E35" s="30">
        <v>0.1326388888888889</v>
      </c>
      <c r="F35" s="30">
        <f t="shared" si="1"/>
        <v>0.016666666666666677</v>
      </c>
      <c r="G35" s="33">
        <v>24</v>
      </c>
      <c r="H35" s="14">
        <v>45</v>
      </c>
      <c r="I35" s="14">
        <v>49</v>
      </c>
    </row>
    <row r="36" spans="1:9" ht="19.5" customHeight="1">
      <c r="A36" s="17">
        <v>35</v>
      </c>
      <c r="B36" s="4" t="s">
        <v>27</v>
      </c>
      <c r="C36" s="14">
        <v>135</v>
      </c>
      <c r="D36" s="30">
        <v>0.10625</v>
      </c>
      <c r="E36" s="30">
        <v>0.12847222222222224</v>
      </c>
      <c r="F36" s="30">
        <f>E36-D36</f>
        <v>0.02222222222222224</v>
      </c>
      <c r="G36" s="33">
        <v>32</v>
      </c>
      <c r="H36" s="14">
        <v>17</v>
      </c>
      <c r="I36" s="14">
        <v>68</v>
      </c>
    </row>
    <row r="37" spans="1:9" ht="19.5" customHeight="1">
      <c r="A37" s="17">
        <v>36</v>
      </c>
      <c r="B37" s="4" t="s">
        <v>27</v>
      </c>
      <c r="C37" s="14">
        <v>136</v>
      </c>
      <c r="D37" s="40">
        <v>0.11458333333333333</v>
      </c>
      <c r="E37" s="40">
        <v>0.13333333333333333</v>
      </c>
      <c r="F37" s="40">
        <f>E37-D37</f>
        <v>0.018750000000000003</v>
      </c>
      <c r="G37" s="33">
        <v>27</v>
      </c>
      <c r="H37" s="14">
        <v>26</v>
      </c>
      <c r="I37" s="14">
        <v>45</v>
      </c>
    </row>
    <row r="38" spans="1:9" ht="19.5" customHeight="1">
      <c r="A38" s="17">
        <v>37</v>
      </c>
      <c r="B38" s="4" t="s">
        <v>26</v>
      </c>
      <c r="C38" s="14">
        <v>137</v>
      </c>
      <c r="D38" s="40">
        <v>0.11597222222222221</v>
      </c>
      <c r="E38" s="40">
        <v>0.1361111111111111</v>
      </c>
      <c r="F38" s="40">
        <f aca="true" t="shared" si="2" ref="F38:F51">E38-D38</f>
        <v>0.020138888888888887</v>
      </c>
      <c r="G38" s="33">
        <v>29</v>
      </c>
      <c r="H38" s="14">
        <v>45</v>
      </c>
      <c r="I38" s="14">
        <v>58</v>
      </c>
    </row>
    <row r="39" spans="1:9" ht="19.5" customHeight="1">
      <c r="A39" s="17">
        <v>38</v>
      </c>
      <c r="B39" s="4" t="s">
        <v>26</v>
      </c>
      <c r="C39" s="14">
        <v>138</v>
      </c>
      <c r="D39" s="40">
        <v>0.1173611111111111</v>
      </c>
      <c r="E39" s="40">
        <v>0.1486111111111111</v>
      </c>
      <c r="F39" s="40">
        <f t="shared" si="2"/>
        <v>0.031250000000000014</v>
      </c>
      <c r="G39" s="33">
        <v>45</v>
      </c>
      <c r="H39" s="14">
        <v>56</v>
      </c>
      <c r="I39" s="14">
        <v>32</v>
      </c>
    </row>
    <row r="40" spans="1:9" ht="19.5" customHeight="1">
      <c r="A40" s="17">
        <v>39</v>
      </c>
      <c r="B40" s="4" t="s">
        <v>27</v>
      </c>
      <c r="C40" s="14">
        <v>139</v>
      </c>
      <c r="D40" s="40">
        <v>0.11944444444444445</v>
      </c>
      <c r="E40" s="40">
        <v>0.14027777777777778</v>
      </c>
      <c r="F40" s="40">
        <f t="shared" si="2"/>
        <v>0.02083333333333333</v>
      </c>
      <c r="G40" s="33">
        <v>30</v>
      </c>
      <c r="H40" s="14">
        <v>32</v>
      </c>
      <c r="I40" s="14">
        <v>33</v>
      </c>
    </row>
    <row r="41" spans="1:9" ht="19.5" customHeight="1">
      <c r="A41" s="17">
        <v>40</v>
      </c>
      <c r="B41" s="4" t="s">
        <v>26</v>
      </c>
      <c r="C41" s="14">
        <v>140</v>
      </c>
      <c r="D41" s="40">
        <v>0.12152777777777778</v>
      </c>
      <c r="E41" s="40">
        <v>0.13819444444444443</v>
      </c>
      <c r="F41" s="40">
        <f t="shared" si="2"/>
        <v>0.01666666666666665</v>
      </c>
      <c r="G41" s="33">
        <v>24</v>
      </c>
      <c r="H41" s="14">
        <v>12</v>
      </c>
      <c r="I41" s="14">
        <v>47</v>
      </c>
    </row>
    <row r="42" spans="1:9" ht="19.5" customHeight="1">
      <c r="A42" s="17">
        <v>41</v>
      </c>
      <c r="B42" s="4" t="s">
        <v>26</v>
      </c>
      <c r="C42" s="14">
        <v>141</v>
      </c>
      <c r="D42" s="40">
        <v>0.12361111111111112</v>
      </c>
      <c r="E42" s="40">
        <v>0.1361111111111111</v>
      </c>
      <c r="F42" s="40">
        <f t="shared" si="2"/>
        <v>0.012499999999999983</v>
      </c>
      <c r="G42" s="33">
        <v>18</v>
      </c>
      <c r="H42" s="14">
        <v>9</v>
      </c>
      <c r="I42" s="14">
        <v>29</v>
      </c>
    </row>
    <row r="43" spans="1:9" ht="19.5" customHeight="1">
      <c r="A43" s="17">
        <v>42</v>
      </c>
      <c r="B43" s="4" t="s">
        <v>27</v>
      </c>
      <c r="C43" s="14">
        <v>142</v>
      </c>
      <c r="D43" s="40">
        <v>0.125</v>
      </c>
      <c r="E43" s="40">
        <v>0.15625</v>
      </c>
      <c r="F43" s="40">
        <f t="shared" si="2"/>
        <v>0.03125</v>
      </c>
      <c r="G43" s="33">
        <v>45</v>
      </c>
      <c r="H43" s="14">
        <v>3</v>
      </c>
      <c r="I43" s="14">
        <v>57</v>
      </c>
    </row>
    <row r="44" spans="1:9" ht="19.5" customHeight="1">
      <c r="A44" s="17">
        <v>43</v>
      </c>
      <c r="B44" s="4" t="s">
        <v>27</v>
      </c>
      <c r="C44" s="14">
        <v>143</v>
      </c>
      <c r="D44" s="40">
        <v>0.12708333333333333</v>
      </c>
      <c r="E44" s="40">
        <v>0.14791666666666667</v>
      </c>
      <c r="F44" s="40">
        <f t="shared" si="2"/>
        <v>0.020833333333333343</v>
      </c>
      <c r="G44" s="33">
        <v>30</v>
      </c>
      <c r="H44" s="14">
        <v>28</v>
      </c>
      <c r="I44" s="14">
        <v>61</v>
      </c>
    </row>
    <row r="45" spans="1:9" ht="19.5" customHeight="1">
      <c r="A45" s="17">
        <v>44</v>
      </c>
      <c r="B45" s="4" t="s">
        <v>26</v>
      </c>
      <c r="C45" s="14">
        <v>144</v>
      </c>
      <c r="D45" s="40">
        <v>0.12916666666666668</v>
      </c>
      <c r="E45" s="40">
        <v>0.1451388888888889</v>
      </c>
      <c r="F45" s="40">
        <f t="shared" si="2"/>
        <v>0.01597222222222222</v>
      </c>
      <c r="G45" s="33">
        <v>23</v>
      </c>
      <c r="H45" s="14">
        <v>17</v>
      </c>
      <c r="I45" s="14">
        <v>9</v>
      </c>
    </row>
    <row r="46" spans="1:9" ht="19.5" customHeight="1">
      <c r="A46" s="17">
        <v>45</v>
      </c>
      <c r="B46" s="4" t="s">
        <v>26</v>
      </c>
      <c r="C46" s="14">
        <v>145</v>
      </c>
      <c r="D46" s="40">
        <v>0.13055555555555556</v>
      </c>
      <c r="E46" s="40">
        <v>0.16041666666666668</v>
      </c>
      <c r="F46" s="40">
        <f t="shared" si="2"/>
        <v>0.029861111111111116</v>
      </c>
      <c r="G46" s="33">
        <v>43</v>
      </c>
      <c r="H46" s="14">
        <v>34</v>
      </c>
      <c r="I46" s="14">
        <v>30</v>
      </c>
    </row>
    <row r="47" spans="1:9" ht="19.5" customHeight="1">
      <c r="A47" s="17">
        <v>46</v>
      </c>
      <c r="B47" s="4" t="s">
        <v>26</v>
      </c>
      <c r="C47" s="14">
        <v>146</v>
      </c>
      <c r="D47" s="40">
        <v>0.13194444444444445</v>
      </c>
      <c r="E47" s="40">
        <v>0.15902777777777777</v>
      </c>
      <c r="F47" s="40">
        <f t="shared" si="2"/>
        <v>0.02708333333333332</v>
      </c>
      <c r="G47" s="33">
        <v>39</v>
      </c>
      <c r="H47" s="14">
        <v>26</v>
      </c>
      <c r="I47" s="14">
        <v>18</v>
      </c>
    </row>
    <row r="48" spans="1:9" ht="19.5" customHeight="1">
      <c r="A48" s="17">
        <v>47</v>
      </c>
      <c r="B48" s="4" t="s">
        <v>27</v>
      </c>
      <c r="C48" s="14">
        <v>147</v>
      </c>
      <c r="D48" s="40">
        <v>0.13402777777777777</v>
      </c>
      <c r="E48" s="40">
        <v>0.15138888888888888</v>
      </c>
      <c r="F48" s="40">
        <f t="shared" si="2"/>
        <v>0.017361111111111105</v>
      </c>
      <c r="G48" s="33">
        <v>25</v>
      </c>
      <c r="H48" s="14">
        <v>11</v>
      </c>
      <c r="I48" s="14">
        <v>28</v>
      </c>
    </row>
    <row r="49" spans="1:9" ht="19.5" customHeight="1">
      <c r="A49" s="17">
        <v>48</v>
      </c>
      <c r="B49" s="4" t="s">
        <v>26</v>
      </c>
      <c r="C49" s="14">
        <v>148</v>
      </c>
      <c r="D49" s="40">
        <v>0.13541666666666666</v>
      </c>
      <c r="E49" s="40">
        <v>0.1486111111111111</v>
      </c>
      <c r="F49" s="40">
        <f t="shared" si="2"/>
        <v>0.013194444444444453</v>
      </c>
      <c r="G49" s="33">
        <v>19</v>
      </c>
      <c r="H49" s="14">
        <v>8</v>
      </c>
      <c r="I49" s="14">
        <v>49</v>
      </c>
    </row>
    <row r="50" spans="1:9" ht="19.5" customHeight="1">
      <c r="A50" s="17">
        <v>49</v>
      </c>
      <c r="B50" s="4" t="s">
        <v>27</v>
      </c>
      <c r="C50" s="14">
        <v>149</v>
      </c>
      <c r="D50" s="40">
        <v>0.13680555555555554</v>
      </c>
      <c r="E50" s="40">
        <v>0.16527777777777777</v>
      </c>
      <c r="F50" s="40">
        <f t="shared" si="2"/>
        <v>0.028472222222222232</v>
      </c>
      <c r="G50" s="33">
        <v>41</v>
      </c>
      <c r="H50" s="14">
        <v>4</v>
      </c>
      <c r="I50" s="14">
        <v>37</v>
      </c>
    </row>
    <row r="51" spans="1:9" ht="19.5" customHeight="1">
      <c r="A51" s="17">
        <v>50</v>
      </c>
      <c r="B51" s="4" t="s">
        <v>26</v>
      </c>
      <c r="C51" s="14">
        <v>150</v>
      </c>
      <c r="D51" s="40">
        <v>0.1388888888888889</v>
      </c>
      <c r="E51" s="40">
        <v>0.16041666666666668</v>
      </c>
      <c r="F51" s="40">
        <f t="shared" si="2"/>
        <v>0.021527777777777785</v>
      </c>
      <c r="G51" s="33">
        <v>31</v>
      </c>
      <c r="H51" s="14">
        <v>15</v>
      </c>
      <c r="I51" s="14">
        <v>41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90" zoomScaleNormal="9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6"/>
    </sheetView>
  </sheetViews>
  <sheetFormatPr defaultColWidth="8.88671875" defaultRowHeight="15"/>
  <cols>
    <col min="1" max="1" width="4.77734375" style="17" customWidth="1"/>
    <col min="2" max="2" width="24.88671875" style="0" customWidth="1"/>
    <col min="3" max="3" width="8.10546875" style="0" bestFit="1" customWidth="1"/>
    <col min="4" max="4" width="7.6640625" style="0" bestFit="1" customWidth="1"/>
    <col min="5" max="5" width="8.5546875" style="0" bestFit="1" customWidth="1"/>
    <col min="6" max="6" width="6.4453125" style="0" hidden="1" customWidth="1"/>
    <col min="7" max="7" width="16.3359375" style="0" customWidth="1"/>
    <col min="8" max="8" width="15.4453125" style="0" customWidth="1"/>
    <col min="9" max="9" width="14.21484375" style="1" bestFit="1" customWidth="1"/>
    <col min="10" max="10" width="14.3359375" style="0" bestFit="1" customWidth="1"/>
  </cols>
  <sheetData>
    <row r="1" spans="4:10" ht="15.75">
      <c r="D1" s="45" t="s">
        <v>10</v>
      </c>
      <c r="E1" s="45"/>
      <c r="F1" s="45"/>
      <c r="J1" s="8"/>
    </row>
    <row r="2" spans="2:10" ht="19.5" customHeight="1">
      <c r="B2" s="2" t="s">
        <v>0</v>
      </c>
      <c r="C2" s="2" t="s">
        <v>1</v>
      </c>
      <c r="D2" s="2" t="s">
        <v>11</v>
      </c>
      <c r="E2" s="2" t="s">
        <v>12</v>
      </c>
      <c r="F2" s="2" t="s">
        <v>13</v>
      </c>
      <c r="G2" s="2" t="s">
        <v>8</v>
      </c>
      <c r="H2" s="2" t="s">
        <v>9</v>
      </c>
      <c r="I2" s="3" t="s">
        <v>15</v>
      </c>
      <c r="J2" s="8"/>
    </row>
    <row r="3" spans="1:10" ht="19.5" customHeight="1">
      <c r="A3" s="27">
        <v>1</v>
      </c>
      <c r="B3" s="47">
        <f>IF('record sheet'!B2="y",'record sheet'!C2,"")</f>
      </c>
      <c r="C3" s="47">
        <f>IF('record sheet'!B2="y",'record sheet'!I2,"")</f>
      </c>
      <c r="D3" s="47">
        <f>IF('record sheet'!B2="y",'record sheet'!G2,"")</f>
      </c>
      <c r="E3" s="47">
        <f>IF('record sheet'!B2="y",'record sheet'!H2,"")</f>
      </c>
      <c r="F3" s="32" t="e">
        <f>(D3*60)+E3</f>
        <v>#VALUE!</v>
      </c>
      <c r="G3" s="5" t="e">
        <f>(3+(C3-$C$54)/$C$58)</f>
        <v>#VALUE!</v>
      </c>
      <c r="H3" s="5" t="e">
        <f>(3+(($F$54-F3)/$F$58))</f>
        <v>#VALUE!</v>
      </c>
      <c r="I3" s="6" t="e">
        <f>(G3+H3)*100</f>
        <v>#VALUE!</v>
      </c>
      <c r="J3" s="46">
        <f aca="true" t="shared" si="0" ref="J3:J52">B3</f>
      </c>
    </row>
    <row r="4" spans="1:10" ht="19.5" customHeight="1">
      <c r="A4" s="27">
        <v>2</v>
      </c>
      <c r="B4" s="47"/>
      <c r="C4" s="47">
        <f>IF('record sheet'!B3="y",'record sheet'!I3,"")</f>
      </c>
      <c r="D4" s="47">
        <f>IF('record sheet'!B3="y",'record sheet'!G3,"")</f>
      </c>
      <c r="E4" s="47">
        <f>IF('record sheet'!B3="y",'record sheet'!H3,"")</f>
      </c>
      <c r="F4" s="32" t="e">
        <f>(D4*60)+E4</f>
        <v>#VALUE!</v>
      </c>
      <c r="G4" s="5" t="e">
        <f>(3+(C4-$C$54)/$C$58)</f>
        <v>#VALUE!</v>
      </c>
      <c r="H4" s="5" t="e">
        <f>(3+(($F$54-F4)/$F$58))</f>
        <v>#VALUE!</v>
      </c>
      <c r="I4" s="6" t="e">
        <f>(G4+H4)*100</f>
        <v>#VALUE!</v>
      </c>
      <c r="J4" s="46">
        <f t="shared" si="0"/>
        <v>0</v>
      </c>
    </row>
    <row r="5" spans="1:10" ht="19.5" customHeight="1">
      <c r="A5" s="27">
        <v>3</v>
      </c>
      <c r="B5" s="47"/>
      <c r="C5" s="47">
        <f>IF('record sheet'!B4="y",'record sheet'!I4,"")</f>
      </c>
      <c r="D5" s="47">
        <f>IF('record sheet'!B4="y",'record sheet'!G4,"")</f>
      </c>
      <c r="E5" s="47">
        <f>IF('record sheet'!B4="y",'record sheet'!H4,"")</f>
      </c>
      <c r="F5" s="32" t="e">
        <f>(D5*60)+E5</f>
        <v>#VALUE!</v>
      </c>
      <c r="G5" s="5" t="e">
        <f>(3+(C5-$C$54)/$C$58)</f>
        <v>#VALUE!</v>
      </c>
      <c r="H5" s="5" t="e">
        <f>(3+(($F$54-F5)/$F$58))</f>
        <v>#VALUE!</v>
      </c>
      <c r="I5" s="6" t="e">
        <f>(G5+H5)*100</f>
        <v>#VALUE!</v>
      </c>
      <c r="J5" s="46">
        <f t="shared" si="0"/>
        <v>0</v>
      </c>
    </row>
    <row r="6" spans="1:10" ht="19.5" customHeight="1">
      <c r="A6" s="27">
        <v>4</v>
      </c>
      <c r="B6" s="47"/>
      <c r="C6" s="47">
        <f>IF('record sheet'!B5="y",'record sheet'!I5,"")</f>
      </c>
      <c r="D6" s="47">
        <f>IF('record sheet'!B5="y",'record sheet'!G5,"")</f>
      </c>
      <c r="E6" s="47">
        <f>IF('record sheet'!B5="y",'record sheet'!H5,"")</f>
      </c>
      <c r="F6" s="32" t="e">
        <f>(D6*60)+E6</f>
        <v>#VALUE!</v>
      </c>
      <c r="G6" s="5" t="e">
        <f>(3+(C6-$C$54)/$C$58)</f>
        <v>#VALUE!</v>
      </c>
      <c r="H6" s="5" t="e">
        <f>(3+(($F$54-F6)/$F$58))</f>
        <v>#VALUE!</v>
      </c>
      <c r="I6" s="6" t="e">
        <f>(G6+H6)*100</f>
        <v>#VALUE!</v>
      </c>
      <c r="J6" s="46">
        <f t="shared" si="0"/>
        <v>0</v>
      </c>
    </row>
    <row r="7" spans="1:10" ht="19.5" customHeight="1">
      <c r="A7" s="27">
        <v>5</v>
      </c>
      <c r="B7" s="47">
        <f>IF('record sheet'!B6="y",'record sheet'!C6,"")</f>
        <v>105</v>
      </c>
      <c r="C7" s="47">
        <f>IF('record sheet'!B6="y",'record sheet'!I6,"")</f>
        <v>3</v>
      </c>
      <c r="D7" s="47">
        <f>IF('record sheet'!B6="y",'record sheet'!G6,"")</f>
        <v>32</v>
      </c>
      <c r="E7" s="47">
        <f>IF('record sheet'!B6="y",'record sheet'!H6,"")</f>
        <v>26</v>
      </c>
      <c r="F7" s="32">
        <f>(D7*60)+E7</f>
        <v>1946</v>
      </c>
      <c r="G7" s="5">
        <f>(3+(C7-$C$54)/$C$58)</f>
        <v>1.1114997033280665</v>
      </c>
      <c r="H7" s="5" t="e">
        <f>(3+(($F$54-F7)/$F$58))</f>
        <v>#VALUE!</v>
      </c>
      <c r="I7" s="6" t="e">
        <f>(G7+H7)*100</f>
        <v>#VALUE!</v>
      </c>
      <c r="J7" s="41">
        <f t="shared" si="0"/>
        <v>105</v>
      </c>
    </row>
    <row r="8" spans="1:10" ht="19.5" customHeight="1">
      <c r="A8" s="27">
        <v>6</v>
      </c>
      <c r="B8" s="47">
        <f>IF('record sheet'!B7="y",'record sheet'!C7,"")</f>
        <v>106</v>
      </c>
      <c r="C8" s="47">
        <f>IF('record sheet'!B7="y",'record sheet'!I7,"")</f>
        <v>64</v>
      </c>
      <c r="D8" s="47">
        <f>IF('record sheet'!B7="y",'record sheet'!G7,"")</f>
        <v>45</v>
      </c>
      <c r="E8" s="47">
        <f>IF('record sheet'!B7="y",'record sheet'!H7,"")</f>
        <v>7</v>
      </c>
      <c r="F8" s="32">
        <f>(D8*60)+E8</f>
        <v>2707</v>
      </c>
      <c r="G8" s="5">
        <f>(3+(C8-$C$54)/$C$58)</f>
        <v>3.4415668169402824</v>
      </c>
      <c r="H8" s="5" t="e">
        <f>(3+(($F$54-F8)/$F$58))</f>
        <v>#VALUE!</v>
      </c>
      <c r="I8" s="6" t="e">
        <f>(G8+H8)*100</f>
        <v>#VALUE!</v>
      </c>
      <c r="J8" s="46">
        <f t="shared" si="0"/>
        <v>106</v>
      </c>
    </row>
    <row r="9" spans="1:10" ht="19.5" customHeight="1">
      <c r="A9" s="27">
        <v>7</v>
      </c>
      <c r="B9" s="47">
        <f>IF('record sheet'!B8="y",'record sheet'!C8,"")</f>
      </c>
      <c r="C9" s="47">
        <f>IF('record sheet'!B8="y",'record sheet'!I8,"")</f>
      </c>
      <c r="D9" s="47">
        <f>IF('record sheet'!B8="y",'record sheet'!G8,"")</f>
      </c>
      <c r="E9" s="47">
        <f>IF('record sheet'!B8="y",'record sheet'!H8,"")</f>
      </c>
      <c r="F9" s="32" t="e">
        <f>(D9*60)+E9</f>
        <v>#VALUE!</v>
      </c>
      <c r="G9" s="5" t="e">
        <f>(3+(C9-$C$54)/$C$58)</f>
        <v>#VALUE!</v>
      </c>
      <c r="H9" s="5" t="e">
        <f>(3+(($F$54-F9)/$F$58))</f>
        <v>#VALUE!</v>
      </c>
      <c r="I9" s="6" t="e">
        <f>(G9+H9)*100</f>
        <v>#VALUE!</v>
      </c>
      <c r="J9" s="46">
        <f t="shared" si="0"/>
      </c>
    </row>
    <row r="10" spans="1:10" ht="19.5" customHeight="1">
      <c r="A10" s="27">
        <v>8</v>
      </c>
      <c r="B10" s="47">
        <f>IF('record sheet'!B9="y",'record sheet'!C9,"")</f>
        <v>108</v>
      </c>
      <c r="C10" s="47">
        <f>IF('record sheet'!B9="y",'record sheet'!I9,"")</f>
        <v>0</v>
      </c>
      <c r="D10" s="47">
        <f>IF('record sheet'!B9="y",'record sheet'!G9,"")</f>
        <v>40</v>
      </c>
      <c r="E10" s="47">
        <f>IF('record sheet'!B9="y",'record sheet'!H9,"")</f>
        <v>34</v>
      </c>
      <c r="F10" s="32">
        <f>(D10*60)+E10</f>
        <v>2434</v>
      </c>
      <c r="G10" s="5">
        <f>(3+(C10-$C$54)/$C$58)</f>
        <v>0.9969062387241872</v>
      </c>
      <c r="H10" s="5" t="e">
        <f>(3+(($F$54-F10)/$F$58))</f>
        <v>#VALUE!</v>
      </c>
      <c r="I10" s="6" t="e">
        <f>(G10+H10)*100</f>
        <v>#VALUE!</v>
      </c>
      <c r="J10" s="46">
        <f t="shared" si="0"/>
        <v>108</v>
      </c>
    </row>
    <row r="11" spans="1:10" ht="17.25" customHeight="1">
      <c r="A11" s="27">
        <v>9</v>
      </c>
      <c r="B11" s="47">
        <f>IF('record sheet'!B10="y",'record sheet'!C10,"")</f>
      </c>
      <c r="C11" s="47">
        <f>IF('record sheet'!B10="y",'record sheet'!I10,"")</f>
      </c>
      <c r="D11" s="47">
        <f>IF('record sheet'!B10="y",'record sheet'!G10,"")</f>
      </c>
      <c r="E11" s="47">
        <f>IF('record sheet'!B10="y",'record sheet'!H10,"")</f>
      </c>
      <c r="F11" s="32" t="e">
        <f>(D11*60)+E11</f>
        <v>#VALUE!</v>
      </c>
      <c r="G11" s="5" t="e">
        <f>(3+(C11-$C$54)/$C$58)</f>
        <v>#VALUE!</v>
      </c>
      <c r="H11" s="5" t="e">
        <f>(3+(($F$54-F11)/$F$58))</f>
        <v>#VALUE!</v>
      </c>
      <c r="I11" s="6" t="e">
        <f>(G11+H11)*100</f>
        <v>#VALUE!</v>
      </c>
      <c r="J11" s="46">
        <f t="shared" si="0"/>
      </c>
    </row>
    <row r="12" spans="1:10" ht="19.5" customHeight="1">
      <c r="A12" s="27">
        <v>10</v>
      </c>
      <c r="B12" s="47">
        <f>IF('record sheet'!B11="y",'record sheet'!C11,"")</f>
      </c>
      <c r="C12" s="47">
        <f>IF('record sheet'!B11="y",'record sheet'!I11,"")</f>
      </c>
      <c r="D12" s="47">
        <f>IF('record sheet'!B11="y",'record sheet'!G11,"")</f>
      </c>
      <c r="E12" s="47">
        <f>IF('record sheet'!B11="y",'record sheet'!H11,"")</f>
      </c>
      <c r="F12" s="32" t="e">
        <f>(D12*60)+E12</f>
        <v>#VALUE!</v>
      </c>
      <c r="G12" s="5" t="e">
        <f>(3+(C12-$C$54)/$C$58)</f>
        <v>#VALUE!</v>
      </c>
      <c r="H12" s="5" t="e">
        <f>(3+(($F$54-F12)/$F$58))</f>
        <v>#VALUE!</v>
      </c>
      <c r="I12" s="6" t="e">
        <f>(G12+H12)*100</f>
        <v>#VALUE!</v>
      </c>
      <c r="J12" s="46">
        <f t="shared" si="0"/>
      </c>
    </row>
    <row r="13" spans="1:10" ht="19.5" customHeight="1">
      <c r="A13" s="27">
        <v>11</v>
      </c>
      <c r="B13" s="47">
        <f>IF('record sheet'!B12="y",'record sheet'!C12,"")</f>
        <v>111</v>
      </c>
      <c r="C13" s="47">
        <f>IF('record sheet'!B12="y",'record sheet'!I12,"")</f>
        <v>78</v>
      </c>
      <c r="D13" s="47">
        <f>IF('record sheet'!B12="y",'record sheet'!G12,"")</f>
        <v>28</v>
      </c>
      <c r="E13" s="47">
        <f>IF('record sheet'!B12="y",'record sheet'!H12,"")</f>
        <v>49</v>
      </c>
      <c r="F13" s="32">
        <f>(D13*60)+E13</f>
        <v>1729</v>
      </c>
      <c r="G13" s="5">
        <f>(3+(C13-$C$54)/$C$58)</f>
        <v>3.9763363184250533</v>
      </c>
      <c r="H13" s="5" t="e">
        <f>(3+(($F$54-F13)/$F$58))</f>
        <v>#VALUE!</v>
      </c>
      <c r="I13" s="6" t="e">
        <f>(G13+H13)*100</f>
        <v>#VALUE!</v>
      </c>
      <c r="J13" s="41">
        <f t="shared" si="0"/>
        <v>111</v>
      </c>
    </row>
    <row r="14" spans="1:10" ht="19.5" customHeight="1">
      <c r="A14" s="27">
        <v>12</v>
      </c>
      <c r="B14" s="47">
        <f>IF('record sheet'!B13="y",'record sheet'!C13,"")</f>
        <v>112</v>
      </c>
      <c r="C14" s="47">
        <f>IF('record sheet'!B13="y",'record sheet'!I13,"")</f>
        <v>0</v>
      </c>
      <c r="D14" s="47">
        <f>IF('record sheet'!B13="y",'record sheet'!G13,"")</f>
        <v>31</v>
      </c>
      <c r="E14" s="47">
        <f>IF('record sheet'!B13="y",'record sheet'!H13,"")</f>
        <v>42</v>
      </c>
      <c r="F14" s="32">
        <f>(D14*60)+E14</f>
        <v>1902</v>
      </c>
      <c r="G14" s="5">
        <f>(3+(C14-$C$54)/$C$58)</f>
        <v>0.9969062387241872</v>
      </c>
      <c r="H14" s="5" t="e">
        <f>(3+(($F$54-F14)/$F$58))</f>
        <v>#VALUE!</v>
      </c>
      <c r="I14" s="6" t="e">
        <f>(G14+H14)*100</f>
        <v>#VALUE!</v>
      </c>
      <c r="J14" s="46">
        <f t="shared" si="0"/>
        <v>112</v>
      </c>
    </row>
    <row r="15" spans="1:10" ht="19.5" customHeight="1">
      <c r="A15" s="27">
        <v>13</v>
      </c>
      <c r="B15" s="47">
        <f>IF('record sheet'!B14="y",'record sheet'!C14,"")</f>
        <v>113</v>
      </c>
      <c r="C15" s="47">
        <f>IF('record sheet'!B14="y",'record sheet'!I14,"")</f>
        <v>90</v>
      </c>
      <c r="D15" s="47">
        <f>IF('record sheet'!B14="y",'record sheet'!G14,"")</f>
        <v>31</v>
      </c>
      <c r="E15" s="47">
        <f>IF('record sheet'!B14="y",'record sheet'!H14,"")</f>
        <v>28</v>
      </c>
      <c r="F15" s="32">
        <f>(D15*60)+E15</f>
        <v>1888</v>
      </c>
      <c r="G15" s="5">
        <f>(3+(C15-$C$54)/$C$58)</f>
        <v>4.4347101768405714</v>
      </c>
      <c r="H15" s="5" t="e">
        <f>(3+(($F$54-F15)/$F$58))</f>
        <v>#VALUE!</v>
      </c>
      <c r="I15" s="6" t="e">
        <f>(G15+H15)*100</f>
        <v>#VALUE!</v>
      </c>
      <c r="J15" s="46">
        <f t="shared" si="0"/>
        <v>113</v>
      </c>
    </row>
    <row r="16" spans="1:10" ht="19.5" customHeight="1">
      <c r="A16" s="27">
        <v>14</v>
      </c>
      <c r="B16" s="47">
        <f>IF('record sheet'!B15="y",'record sheet'!C15,"")</f>
        <v>114</v>
      </c>
      <c r="C16" s="47">
        <f>IF('record sheet'!B15="y",'record sheet'!I15,"")</f>
        <v>24</v>
      </c>
      <c r="D16" s="47">
        <f>IF('record sheet'!B15="y",'record sheet'!G15,"")</f>
        <v>30</v>
      </c>
      <c r="E16" s="47">
        <f>IF('record sheet'!B15="y",'record sheet'!H15,"")</f>
        <v>35</v>
      </c>
      <c r="F16" s="32">
        <f>(D16*60)+E16</f>
        <v>1835</v>
      </c>
      <c r="G16" s="5">
        <f>(3+(C16-$C$54)/$C$58)</f>
        <v>1.9136539555552228</v>
      </c>
      <c r="H16" s="5" t="e">
        <f>(3+(($F$54-F16)/$F$58))</f>
        <v>#VALUE!</v>
      </c>
      <c r="I16" s="6" t="e">
        <f>(G16+H16)*100</f>
        <v>#VALUE!</v>
      </c>
      <c r="J16" s="46">
        <f t="shared" si="0"/>
        <v>114</v>
      </c>
    </row>
    <row r="17" spans="1:10" ht="19.5" customHeight="1">
      <c r="A17" s="27">
        <v>15</v>
      </c>
      <c r="B17" s="47">
        <f>IF('record sheet'!B16="y",'record sheet'!C16,"")</f>
      </c>
      <c r="C17" s="47">
        <f>IF('record sheet'!B16="y",'record sheet'!I16,"")</f>
      </c>
      <c r="D17" s="47">
        <f>IF('record sheet'!B16="y",'record sheet'!G16,"")</f>
      </c>
      <c r="E17" s="47">
        <f>IF('record sheet'!B16="y",'record sheet'!H16,"")</f>
      </c>
      <c r="F17" s="32" t="e">
        <f>(D17*60)+E17</f>
        <v>#VALUE!</v>
      </c>
      <c r="G17" s="5" t="e">
        <f>(3+(C17-$C$54)/$C$58)</f>
        <v>#VALUE!</v>
      </c>
      <c r="H17" s="5" t="e">
        <f>(3+(($F$54-F17)/$F$58))</f>
        <v>#VALUE!</v>
      </c>
      <c r="I17" s="6" t="e">
        <f>(G17+H17)*100</f>
        <v>#VALUE!</v>
      </c>
      <c r="J17" s="46">
        <f t="shared" si="0"/>
      </c>
    </row>
    <row r="18" spans="1:10" ht="19.5" customHeight="1">
      <c r="A18" s="27">
        <v>16</v>
      </c>
      <c r="B18" s="47">
        <f>IF('record sheet'!B17="y",'record sheet'!C17,"")</f>
      </c>
      <c r="C18" s="47">
        <f>IF('record sheet'!B17="y",'record sheet'!I17,"")</f>
      </c>
      <c r="D18" s="47">
        <f>IF('record sheet'!B17="y",'record sheet'!G17,"")</f>
      </c>
      <c r="E18" s="47">
        <f>IF('record sheet'!B17="y",'record sheet'!H17,"")</f>
      </c>
      <c r="F18" s="32" t="e">
        <f>(D18*60)+E18</f>
        <v>#VALUE!</v>
      </c>
      <c r="G18" s="5" t="e">
        <f>(3+(C18-$C$54)/$C$58)</f>
        <v>#VALUE!</v>
      </c>
      <c r="H18" s="5" t="e">
        <f>(3+(($F$54-F18)/$F$58))</f>
        <v>#VALUE!</v>
      </c>
      <c r="I18" s="6" t="e">
        <f>(G18+H18)*100</f>
        <v>#VALUE!</v>
      </c>
      <c r="J18" s="41">
        <f t="shared" si="0"/>
      </c>
    </row>
    <row r="19" spans="1:10" ht="19.5" customHeight="1">
      <c r="A19" s="27">
        <v>17</v>
      </c>
      <c r="B19" s="47">
        <f>IF('record sheet'!B18="y",'record sheet'!C18,"")</f>
        <v>117</v>
      </c>
      <c r="C19" s="47">
        <f>IF('record sheet'!B18="y",'record sheet'!I18,"")</f>
        <v>92</v>
      </c>
      <c r="D19" s="47">
        <f>IF('record sheet'!B18="y",'record sheet'!G18,"")</f>
        <v>22</v>
      </c>
      <c r="E19" s="47">
        <f>IF('record sheet'!B18="y",'record sheet'!H18,"")</f>
        <v>19</v>
      </c>
      <c r="F19" s="32">
        <f aca="true" t="shared" si="1" ref="F4:F37">(D19*60)+E19</f>
        <v>1339</v>
      </c>
      <c r="G19" s="5">
        <f aca="true" t="shared" si="2" ref="G3:G37">(3+(C19-$C$54)/$C$58)</f>
        <v>4.511105819909824</v>
      </c>
      <c r="H19" s="5" t="e">
        <f aca="true" t="shared" si="3" ref="H3:H37">(3+(($F$54-F19)/$F$58))</f>
        <v>#VALUE!</v>
      </c>
      <c r="I19" s="6" t="e">
        <f aca="true" t="shared" si="4" ref="I4:I36">(G19+H19)*100</f>
        <v>#VALUE!</v>
      </c>
      <c r="J19" s="46">
        <f t="shared" si="0"/>
        <v>117</v>
      </c>
    </row>
    <row r="20" spans="1:10" ht="19.5" customHeight="1">
      <c r="A20" s="27">
        <v>18</v>
      </c>
      <c r="B20" s="47">
        <f>IF('record sheet'!B19="y",'record sheet'!C19,"")</f>
      </c>
      <c r="C20" s="47">
        <f>IF('record sheet'!B19="y",'record sheet'!I19,"")</f>
      </c>
      <c r="D20" s="47">
        <f>IF('record sheet'!B19="y",'record sheet'!G19,"")</f>
      </c>
      <c r="E20" s="47">
        <f>IF('record sheet'!B19="y",'record sheet'!H19,"")</f>
      </c>
      <c r="F20" s="32" t="e">
        <f t="shared" si="1"/>
        <v>#VALUE!</v>
      </c>
      <c r="G20" s="5" t="e">
        <f t="shared" si="2"/>
        <v>#VALUE!</v>
      </c>
      <c r="H20" s="5" t="e">
        <f t="shared" si="3"/>
        <v>#VALUE!</v>
      </c>
      <c r="I20" s="6" t="e">
        <f t="shared" si="4"/>
        <v>#VALUE!</v>
      </c>
      <c r="J20" s="46">
        <f t="shared" si="0"/>
      </c>
    </row>
    <row r="21" spans="1:10" ht="19.5" customHeight="1">
      <c r="A21" s="27">
        <v>19</v>
      </c>
      <c r="B21" s="47">
        <f>IF('record sheet'!B20="y",'record sheet'!C20,"")</f>
        <v>119</v>
      </c>
      <c r="C21" s="47">
        <f>IF('record sheet'!B20="y",'record sheet'!I20,"")</f>
        <v>80</v>
      </c>
      <c r="D21" s="47">
        <f>IF('record sheet'!B20="y",'record sheet'!G20,"")</f>
        <v>24</v>
      </c>
      <c r="E21" s="47">
        <f>IF('record sheet'!B20="y",'record sheet'!H20,"")</f>
        <v>21</v>
      </c>
      <c r="F21" s="32">
        <f t="shared" si="1"/>
        <v>1461</v>
      </c>
      <c r="G21" s="5">
        <f t="shared" si="2"/>
        <v>4.052731961494306</v>
      </c>
      <c r="H21" s="5" t="e">
        <f t="shared" si="3"/>
        <v>#VALUE!</v>
      </c>
      <c r="I21" s="6" t="e">
        <f t="shared" si="4"/>
        <v>#VALUE!</v>
      </c>
      <c r="J21" s="46">
        <f t="shared" si="0"/>
        <v>119</v>
      </c>
    </row>
    <row r="22" spans="1:10" ht="19.5" customHeight="1">
      <c r="A22" s="27">
        <v>20</v>
      </c>
      <c r="B22" s="47">
        <f>IF('record sheet'!B21="y",'record sheet'!C21,"")</f>
      </c>
      <c r="C22" s="47">
        <f>IF('record sheet'!B21="y",'record sheet'!I21,"")</f>
      </c>
      <c r="D22" s="47">
        <f>IF('record sheet'!B21="y",'record sheet'!G21,"")</f>
      </c>
      <c r="E22" s="47">
        <f>IF('record sheet'!B21="y",'record sheet'!H21,"")</f>
      </c>
      <c r="F22" s="32" t="e">
        <f t="shared" si="1"/>
        <v>#VALUE!</v>
      </c>
      <c r="G22" s="5" t="e">
        <f t="shared" si="2"/>
        <v>#VALUE!</v>
      </c>
      <c r="H22" s="5" t="e">
        <f t="shared" si="3"/>
        <v>#VALUE!</v>
      </c>
      <c r="I22" s="6" t="e">
        <f t="shared" si="4"/>
        <v>#VALUE!</v>
      </c>
      <c r="J22" s="46">
        <f t="shared" si="0"/>
      </c>
    </row>
    <row r="23" spans="1:10" ht="19.5" customHeight="1">
      <c r="A23" s="27">
        <v>21</v>
      </c>
      <c r="B23" s="47">
        <f>IF('record sheet'!B22="y",'record sheet'!C22,"")</f>
        <v>121</v>
      </c>
      <c r="C23" s="47">
        <f>IF('record sheet'!B22="y",'record sheet'!I22,"")</f>
        <v>56</v>
      </c>
      <c r="D23" s="47">
        <f>IF('record sheet'!B22="y",'record sheet'!G22,"")</f>
        <v>20</v>
      </c>
      <c r="E23" s="47">
        <f>IF('record sheet'!B22="y",'record sheet'!H22,"")</f>
        <v>18</v>
      </c>
      <c r="F23" s="32">
        <f t="shared" si="1"/>
        <v>1218</v>
      </c>
      <c r="G23" s="5">
        <f t="shared" si="2"/>
        <v>3.13598424466327</v>
      </c>
      <c r="H23" s="5" t="e">
        <f t="shared" si="3"/>
        <v>#VALUE!</v>
      </c>
      <c r="I23" s="6" t="e">
        <f t="shared" si="4"/>
        <v>#VALUE!</v>
      </c>
      <c r="J23" s="46">
        <f t="shared" si="0"/>
        <v>121</v>
      </c>
    </row>
    <row r="24" spans="1:10" ht="19.5" customHeight="1">
      <c r="A24" s="27">
        <v>22</v>
      </c>
      <c r="B24" s="47">
        <f>IF('record sheet'!B23="y",'record sheet'!C23,"")</f>
        <v>122</v>
      </c>
      <c r="C24" s="47">
        <f>IF('record sheet'!B23="y",'record sheet'!I23,"")</f>
        <v>84</v>
      </c>
      <c r="D24" s="47">
        <f>IF('record sheet'!B23="y",'record sheet'!G23,"")</f>
        <v>18</v>
      </c>
      <c r="E24" s="47">
        <f>IF('record sheet'!B23="y",'record sheet'!H23,"")</f>
        <v>28</v>
      </c>
      <c r="F24" s="32">
        <f t="shared" si="1"/>
        <v>1108</v>
      </c>
      <c r="G24" s="5">
        <f t="shared" si="2"/>
        <v>4.205523247632812</v>
      </c>
      <c r="H24" s="5" t="e">
        <f t="shared" si="3"/>
        <v>#VALUE!</v>
      </c>
      <c r="I24" s="6" t="e">
        <f t="shared" si="4"/>
        <v>#VALUE!</v>
      </c>
      <c r="J24" s="46">
        <f t="shared" si="0"/>
        <v>122</v>
      </c>
    </row>
    <row r="25" spans="1:10" ht="19.5" customHeight="1">
      <c r="A25" s="27">
        <v>23</v>
      </c>
      <c r="B25" s="47">
        <f>IF('record sheet'!B24="y",'record sheet'!C24,"")</f>
        <v>123</v>
      </c>
      <c r="C25" s="47">
        <f>IF('record sheet'!B24="y",'record sheet'!I24,"")</f>
        <v>77</v>
      </c>
      <c r="D25" s="47">
        <f>IF('record sheet'!B24="y",'record sheet'!G24,"")</f>
        <v>26</v>
      </c>
      <c r="E25" s="47">
        <f>IF('record sheet'!B24="y",'record sheet'!H24,"")</f>
        <v>28</v>
      </c>
      <c r="F25" s="32">
        <f t="shared" si="1"/>
        <v>1588</v>
      </c>
      <c r="G25" s="5">
        <f t="shared" si="2"/>
        <v>3.938138496890427</v>
      </c>
      <c r="H25" s="5" t="e">
        <f t="shared" si="3"/>
        <v>#VALUE!</v>
      </c>
      <c r="I25" s="6" t="e">
        <f t="shared" si="4"/>
        <v>#VALUE!</v>
      </c>
      <c r="J25" s="46">
        <f t="shared" si="0"/>
        <v>123</v>
      </c>
    </row>
    <row r="26" spans="1:10" ht="19.5" customHeight="1">
      <c r="A26" s="27">
        <v>24</v>
      </c>
      <c r="B26" s="47">
        <f>IF('record sheet'!B25="y",'record sheet'!C25,"")</f>
      </c>
      <c r="C26" s="47">
        <f>IF('record sheet'!B25="y",'record sheet'!I25,"")</f>
      </c>
      <c r="D26" s="47">
        <f>IF('record sheet'!B25="y",'record sheet'!G25,"")</f>
      </c>
      <c r="E26" s="47">
        <f>IF('record sheet'!B25="y",'record sheet'!H25,"")</f>
      </c>
      <c r="F26" s="32" t="e">
        <f t="shared" si="1"/>
        <v>#VALUE!</v>
      </c>
      <c r="G26" s="5" t="e">
        <f t="shared" si="2"/>
        <v>#VALUE!</v>
      </c>
      <c r="H26" s="5" t="e">
        <f t="shared" si="3"/>
        <v>#VALUE!</v>
      </c>
      <c r="I26" s="6" t="e">
        <f t="shared" si="4"/>
        <v>#VALUE!</v>
      </c>
      <c r="J26" s="46">
        <f t="shared" si="0"/>
      </c>
    </row>
    <row r="27" spans="1:10" ht="19.5" customHeight="1">
      <c r="A27" s="27">
        <v>25</v>
      </c>
      <c r="B27" s="47">
        <f>IF('record sheet'!B26="y",'record sheet'!C26,"")</f>
      </c>
      <c r="C27" s="47">
        <f>IF('record sheet'!B26="y",'record sheet'!I26,"")</f>
      </c>
      <c r="D27" s="47">
        <f>IF('record sheet'!B26="y",'record sheet'!G26,"")</f>
      </c>
      <c r="E27" s="47">
        <f>IF('record sheet'!B26="y",'record sheet'!H26,"")</f>
      </c>
      <c r="F27" s="32" t="e">
        <f t="shared" si="1"/>
        <v>#VALUE!</v>
      </c>
      <c r="G27" s="5" t="e">
        <f t="shared" si="2"/>
        <v>#VALUE!</v>
      </c>
      <c r="H27" s="5" t="e">
        <f t="shared" si="3"/>
        <v>#VALUE!</v>
      </c>
      <c r="I27" s="6" t="e">
        <f t="shared" si="4"/>
        <v>#VALUE!</v>
      </c>
      <c r="J27" s="46">
        <f t="shared" si="0"/>
      </c>
    </row>
    <row r="28" spans="1:10" ht="19.5" customHeight="1">
      <c r="A28" s="27">
        <v>26</v>
      </c>
      <c r="B28" s="47">
        <f>IF('record sheet'!B27="y",'record sheet'!C27,"")</f>
        <v>126</v>
      </c>
      <c r="C28" s="47">
        <f>IF('record sheet'!B27="y",'record sheet'!I27,"")</f>
        <v>46</v>
      </c>
      <c r="D28" s="47">
        <f>IF('record sheet'!B27="y",'record sheet'!G27,"")</f>
        <v>25</v>
      </c>
      <c r="E28" s="47">
        <f>IF('record sheet'!B27="y",'record sheet'!H27,"")</f>
        <v>49</v>
      </c>
      <c r="F28" s="32">
        <f t="shared" si="1"/>
        <v>1549</v>
      </c>
      <c r="G28" s="5">
        <f t="shared" si="2"/>
        <v>2.7540060293170057</v>
      </c>
      <c r="H28" s="5" t="e">
        <f t="shared" si="3"/>
        <v>#VALUE!</v>
      </c>
      <c r="I28" s="6" t="e">
        <f t="shared" si="4"/>
        <v>#VALUE!</v>
      </c>
      <c r="J28" s="41">
        <f t="shared" si="0"/>
        <v>126</v>
      </c>
    </row>
    <row r="29" spans="1:10" ht="19.5" customHeight="1">
      <c r="A29" s="27">
        <v>27</v>
      </c>
      <c r="B29" s="47">
        <f>IF('record sheet'!B28="y",'record sheet'!C28,"")</f>
      </c>
      <c r="C29" s="47">
        <f>IF('record sheet'!B28="y",'record sheet'!I28,"")</f>
      </c>
      <c r="D29" s="47">
        <f>IF('record sheet'!B28="y",'record sheet'!G28,"")</f>
      </c>
      <c r="E29" s="47">
        <f>IF('record sheet'!B28="y",'record sheet'!H28,"")</f>
      </c>
      <c r="F29" s="32" t="e">
        <f t="shared" si="1"/>
        <v>#VALUE!</v>
      </c>
      <c r="G29" s="5" t="e">
        <f t="shared" si="2"/>
        <v>#VALUE!</v>
      </c>
      <c r="H29" s="5" t="e">
        <f t="shared" si="3"/>
        <v>#VALUE!</v>
      </c>
      <c r="I29" s="6" t="e">
        <f t="shared" si="4"/>
        <v>#VALUE!</v>
      </c>
      <c r="J29" s="46">
        <f t="shared" si="0"/>
      </c>
    </row>
    <row r="30" spans="1:10" ht="19.5" customHeight="1">
      <c r="A30" s="27">
        <v>28</v>
      </c>
      <c r="B30" s="47">
        <f>IF('record sheet'!B29="y",'record sheet'!C29,"")</f>
      </c>
      <c r="C30" s="47">
        <f>IF('record sheet'!B29="y",'record sheet'!I29,"")</f>
      </c>
      <c r="D30" s="47">
        <f>IF('record sheet'!B29="y",'record sheet'!G29,"")</f>
      </c>
      <c r="E30" s="47">
        <f>IF('record sheet'!B29="y",'record sheet'!H29,"")</f>
      </c>
      <c r="F30" s="32" t="e">
        <f t="shared" si="1"/>
        <v>#VALUE!</v>
      </c>
      <c r="G30" s="5" t="e">
        <f t="shared" si="2"/>
        <v>#VALUE!</v>
      </c>
      <c r="H30" s="5" t="e">
        <f t="shared" si="3"/>
        <v>#VALUE!</v>
      </c>
      <c r="I30" s="6" t="e">
        <f t="shared" si="4"/>
        <v>#VALUE!</v>
      </c>
      <c r="J30" s="46">
        <f t="shared" si="0"/>
      </c>
    </row>
    <row r="31" spans="1:10" ht="19.5" customHeight="1">
      <c r="A31" s="27">
        <v>29</v>
      </c>
      <c r="B31" s="47">
        <f>IF('record sheet'!B30="y",'record sheet'!C30,"")</f>
        <v>129</v>
      </c>
      <c r="C31" s="47">
        <f>IF('record sheet'!B30="y",'record sheet'!I30,"")</f>
        <v>45</v>
      </c>
      <c r="D31" s="47">
        <f>IF('record sheet'!B30="y",'record sheet'!G30,"")</f>
        <v>26</v>
      </c>
      <c r="E31" s="47">
        <f>IF('record sheet'!B30="y",'record sheet'!H30,"")</f>
        <v>12</v>
      </c>
      <c r="F31" s="32">
        <f t="shared" si="1"/>
        <v>1572</v>
      </c>
      <c r="G31" s="5">
        <f t="shared" si="2"/>
        <v>2.715808207782379</v>
      </c>
      <c r="H31" s="5" t="e">
        <f t="shared" si="3"/>
        <v>#VALUE!</v>
      </c>
      <c r="I31" s="6" t="e">
        <f t="shared" si="4"/>
        <v>#VALUE!</v>
      </c>
      <c r="J31" s="46">
        <f t="shared" si="0"/>
        <v>129</v>
      </c>
    </row>
    <row r="32" spans="1:10" ht="19.5" customHeight="1">
      <c r="A32" s="27">
        <v>30</v>
      </c>
      <c r="B32" s="47">
        <f>IF('record sheet'!B31="y",'record sheet'!C31,"")</f>
        <v>130</v>
      </c>
      <c r="C32" s="47">
        <f>IF('record sheet'!B31="y",'record sheet'!I31,"")</f>
        <v>58</v>
      </c>
      <c r="D32" s="47">
        <f>IF('record sheet'!B31="y",'record sheet'!G31,"")</f>
        <v>34</v>
      </c>
      <c r="E32" s="47">
        <f>IF('record sheet'!B31="y",'record sheet'!H31,"")</f>
        <v>14</v>
      </c>
      <c r="F32" s="32">
        <f t="shared" si="1"/>
        <v>2054</v>
      </c>
      <c r="G32" s="5">
        <f t="shared" si="2"/>
        <v>3.2123798877325234</v>
      </c>
      <c r="H32" s="5" t="e">
        <f t="shared" si="3"/>
        <v>#VALUE!</v>
      </c>
      <c r="I32" s="6" t="e">
        <f t="shared" si="4"/>
        <v>#VALUE!</v>
      </c>
      <c r="J32" s="46">
        <f t="shared" si="0"/>
        <v>130</v>
      </c>
    </row>
    <row r="33" spans="1:10" ht="19.5" customHeight="1">
      <c r="A33" s="27">
        <v>31</v>
      </c>
      <c r="B33" s="47">
        <f>IF('record sheet'!B32="y",'record sheet'!C32,"")</f>
        <v>131</v>
      </c>
      <c r="C33" s="47">
        <f>IF('record sheet'!B32="y",'record sheet'!I32,"")</f>
        <v>65</v>
      </c>
      <c r="D33" s="47">
        <f>IF('record sheet'!B32="y",'record sheet'!G32,"")</f>
        <v>24</v>
      </c>
      <c r="E33" s="47">
        <f>IF('record sheet'!B32="y",'record sheet'!H32,"")</f>
        <v>5</v>
      </c>
      <c r="F33" s="32">
        <f t="shared" si="1"/>
        <v>1445</v>
      </c>
      <c r="G33" s="5">
        <f t="shared" si="2"/>
        <v>3.479764638474909</v>
      </c>
      <c r="H33" s="5" t="e">
        <f t="shared" si="3"/>
        <v>#VALUE!</v>
      </c>
      <c r="I33" s="6" t="e">
        <f t="shared" si="4"/>
        <v>#VALUE!</v>
      </c>
      <c r="J33" s="46">
        <f t="shared" si="0"/>
        <v>131</v>
      </c>
    </row>
    <row r="34" spans="1:10" ht="19.5" customHeight="1">
      <c r="A34" s="27">
        <v>32</v>
      </c>
      <c r="B34" s="47">
        <f>IF('record sheet'!B33="y",'record sheet'!C33,"")</f>
      </c>
      <c r="C34" s="47">
        <f>IF('record sheet'!B33="y",'record sheet'!I33,"")</f>
      </c>
      <c r="D34" s="47">
        <f>IF('record sheet'!B33="y",'record sheet'!G33,"")</f>
      </c>
      <c r="E34" s="47">
        <f>IF('record sheet'!B33="y",'record sheet'!H33,"")</f>
      </c>
      <c r="F34" s="32" t="e">
        <f t="shared" si="1"/>
        <v>#VALUE!</v>
      </c>
      <c r="G34" s="5" t="e">
        <f t="shared" si="2"/>
        <v>#VALUE!</v>
      </c>
      <c r="H34" s="5" t="e">
        <f t="shared" si="3"/>
        <v>#VALUE!</v>
      </c>
      <c r="I34" s="6" t="e">
        <f t="shared" si="4"/>
        <v>#VALUE!</v>
      </c>
      <c r="J34" s="46">
        <f t="shared" si="0"/>
      </c>
    </row>
    <row r="35" spans="1:10" ht="19.5" customHeight="1">
      <c r="A35" s="27">
        <v>33</v>
      </c>
      <c r="B35" s="47">
        <f>IF('record sheet'!B34="y",'record sheet'!C34,"")</f>
        <v>133</v>
      </c>
      <c r="C35" s="47">
        <f>IF('record sheet'!B34="y",'record sheet'!I34,"")</f>
        <v>71</v>
      </c>
      <c r="D35" s="47">
        <f>IF('record sheet'!B34="y",'record sheet'!G34,"")</f>
        <v>37</v>
      </c>
      <c r="E35" s="47">
        <f>IF('record sheet'!B34="y",'record sheet'!H34,"")</f>
        <v>32</v>
      </c>
      <c r="F35" s="32">
        <f t="shared" si="1"/>
        <v>2252</v>
      </c>
      <c r="G35" s="5">
        <f t="shared" si="2"/>
        <v>3.708951567682668</v>
      </c>
      <c r="H35" s="5" t="e">
        <f t="shared" si="3"/>
        <v>#VALUE!</v>
      </c>
      <c r="I35" s="6" t="e">
        <f t="shared" si="4"/>
        <v>#VALUE!</v>
      </c>
      <c r="J35" s="46">
        <f t="shared" si="0"/>
        <v>133</v>
      </c>
    </row>
    <row r="36" spans="1:10" ht="19.5" customHeight="1">
      <c r="A36" s="27">
        <v>34</v>
      </c>
      <c r="B36" s="47">
        <f>IF('record sheet'!B35="y",'record sheet'!C35,"")</f>
        <v>134</v>
      </c>
      <c r="C36" s="47">
        <f>IF('record sheet'!B35="y",'record sheet'!I35,"")</f>
        <v>49</v>
      </c>
      <c r="D36" s="47">
        <f>IF('record sheet'!B35="y",'record sheet'!G35,"")</f>
        <v>24</v>
      </c>
      <c r="E36" s="47">
        <f>IF('record sheet'!B35="y",'record sheet'!H35,"")</f>
        <v>45</v>
      </c>
      <c r="F36" s="32">
        <f t="shared" si="1"/>
        <v>1485</v>
      </c>
      <c r="G36" s="5">
        <f t="shared" si="2"/>
        <v>2.8685994939208848</v>
      </c>
      <c r="H36" s="5" t="e">
        <f t="shared" si="3"/>
        <v>#VALUE!</v>
      </c>
      <c r="I36" s="6" t="e">
        <f t="shared" si="4"/>
        <v>#VALUE!</v>
      </c>
      <c r="J36" s="46">
        <f t="shared" si="0"/>
        <v>134</v>
      </c>
    </row>
    <row r="37" spans="1:10" ht="19.5" customHeight="1">
      <c r="A37" s="27">
        <v>35</v>
      </c>
      <c r="B37" s="47">
        <f>IF('record sheet'!B36="y",'record sheet'!C36,"")</f>
        <v>135</v>
      </c>
      <c r="C37" s="47">
        <f>IF('record sheet'!B36="y",'record sheet'!I36,"")</f>
        <v>68</v>
      </c>
      <c r="D37" s="47">
        <f>IF('record sheet'!B36="y",'record sheet'!G36,"")</f>
        <v>32</v>
      </c>
      <c r="E37" s="47">
        <f>IF('record sheet'!B36="y",'record sheet'!H36,"")</f>
        <v>17</v>
      </c>
      <c r="F37" s="32">
        <f t="shared" si="1"/>
        <v>1937</v>
      </c>
      <c r="G37" s="5">
        <f t="shared" si="2"/>
        <v>3.5943581030787883</v>
      </c>
      <c r="H37" s="5" t="e">
        <f t="shared" si="3"/>
        <v>#VALUE!</v>
      </c>
      <c r="I37" s="6" t="e">
        <f>(G37+H37)*100</f>
        <v>#VALUE!</v>
      </c>
      <c r="J37" s="46">
        <f t="shared" si="0"/>
        <v>135</v>
      </c>
    </row>
    <row r="38" spans="1:10" ht="19.5" customHeight="1">
      <c r="A38" s="27">
        <v>36</v>
      </c>
      <c r="B38" s="47">
        <f>IF('record sheet'!B37="y",'record sheet'!C37,"")</f>
        <v>136</v>
      </c>
      <c r="C38" s="47">
        <f>IF('record sheet'!B37="y",'record sheet'!I37,"")</f>
        <v>45</v>
      </c>
      <c r="D38" s="47">
        <f>IF('record sheet'!B37="y",'record sheet'!G37,"")</f>
        <v>27</v>
      </c>
      <c r="E38" s="47">
        <f>IF('record sheet'!B37="y",'record sheet'!H37,"")</f>
        <v>26</v>
      </c>
      <c r="F38" s="32">
        <f aca="true" t="shared" si="5" ref="F38:F52">(D38*60)+E38</f>
        <v>1646</v>
      </c>
      <c r="G38" s="5">
        <f aca="true" t="shared" si="6" ref="G38:G52">(3+(C38-$C$54)/$C$58)</f>
        <v>2.715808207782379</v>
      </c>
      <c r="H38" s="5" t="e">
        <f aca="true" t="shared" si="7" ref="H38:H52">(3+(($F$54-F38)/$F$58))</f>
        <v>#VALUE!</v>
      </c>
      <c r="I38" s="6" t="e">
        <f aca="true" t="shared" si="8" ref="I38:I52">(G38+H38)*100</f>
        <v>#VALUE!</v>
      </c>
      <c r="J38" s="46">
        <f t="shared" si="0"/>
        <v>136</v>
      </c>
    </row>
    <row r="39" spans="1:10" ht="19.5" customHeight="1">
      <c r="A39" s="27">
        <v>37</v>
      </c>
      <c r="B39" s="47">
        <f>IF('record sheet'!B38="y",'record sheet'!C38,"")</f>
      </c>
      <c r="C39" s="47">
        <f>IF('record sheet'!B38="y",'record sheet'!I38,"")</f>
      </c>
      <c r="D39" s="47">
        <f>IF('record sheet'!B38="y",'record sheet'!G38,"")</f>
      </c>
      <c r="E39" s="47">
        <f>IF('record sheet'!B38="y",'record sheet'!H38,"")</f>
      </c>
      <c r="F39" s="32" t="e">
        <f t="shared" si="5"/>
        <v>#VALUE!</v>
      </c>
      <c r="G39" s="5" t="e">
        <f t="shared" si="6"/>
        <v>#VALUE!</v>
      </c>
      <c r="H39" s="5" t="e">
        <f t="shared" si="7"/>
        <v>#VALUE!</v>
      </c>
      <c r="I39" s="6" t="e">
        <f t="shared" si="8"/>
        <v>#VALUE!</v>
      </c>
      <c r="J39" s="46">
        <f t="shared" si="0"/>
      </c>
    </row>
    <row r="40" spans="1:10" ht="19.5" customHeight="1">
      <c r="A40" s="27">
        <v>38</v>
      </c>
      <c r="B40" s="47">
        <f>IF('record sheet'!B39="y",'record sheet'!C39,"")</f>
      </c>
      <c r="C40" s="47">
        <f>IF('record sheet'!B39="y",'record sheet'!I39,"")</f>
      </c>
      <c r="D40" s="47">
        <f>IF('record sheet'!B39="y",'record sheet'!G39,"")</f>
      </c>
      <c r="E40" s="47">
        <f>IF('record sheet'!B39="y",'record sheet'!H39,"")</f>
      </c>
      <c r="F40" s="32" t="e">
        <f t="shared" si="5"/>
        <v>#VALUE!</v>
      </c>
      <c r="G40" s="5" t="e">
        <f t="shared" si="6"/>
        <v>#VALUE!</v>
      </c>
      <c r="H40" s="5" t="e">
        <f t="shared" si="7"/>
        <v>#VALUE!</v>
      </c>
      <c r="I40" s="6" t="e">
        <f t="shared" si="8"/>
        <v>#VALUE!</v>
      </c>
      <c r="J40" s="46">
        <f t="shared" si="0"/>
      </c>
    </row>
    <row r="41" spans="1:10" ht="19.5" customHeight="1">
      <c r="A41" s="27">
        <v>39</v>
      </c>
      <c r="B41" s="47">
        <f>IF('record sheet'!B40="y",'record sheet'!C40,"")</f>
        <v>139</v>
      </c>
      <c r="C41" s="47">
        <f>IF('record sheet'!B40="y",'record sheet'!I40,"")</f>
        <v>33</v>
      </c>
      <c r="D41" s="47">
        <f>IF('record sheet'!B40="y",'record sheet'!G40,"")</f>
        <v>30</v>
      </c>
      <c r="E41" s="47">
        <f>IF('record sheet'!B40="y",'record sheet'!H40,"")</f>
        <v>32</v>
      </c>
      <c r="F41" s="32">
        <f t="shared" si="5"/>
        <v>1832</v>
      </c>
      <c r="G41" s="5">
        <f t="shared" si="6"/>
        <v>2.257434349366861</v>
      </c>
      <c r="H41" s="5" t="e">
        <f t="shared" si="7"/>
        <v>#VALUE!</v>
      </c>
      <c r="I41" s="6" t="e">
        <f t="shared" si="8"/>
        <v>#VALUE!</v>
      </c>
      <c r="J41" s="46">
        <f t="shared" si="0"/>
        <v>139</v>
      </c>
    </row>
    <row r="42" spans="1:10" ht="19.5" customHeight="1">
      <c r="A42" s="27">
        <v>40</v>
      </c>
      <c r="B42" s="47">
        <f>IF('record sheet'!B41="y",'record sheet'!C41,"")</f>
      </c>
      <c r="C42" s="47">
        <f>IF('record sheet'!B41="y",'record sheet'!I41,"")</f>
      </c>
      <c r="D42" s="47">
        <f>IF('record sheet'!B41="y",'record sheet'!G41,"")</f>
      </c>
      <c r="E42" s="47">
        <f>IF('record sheet'!B41="y",'record sheet'!H41,"")</f>
      </c>
      <c r="F42" s="32" t="e">
        <f t="shared" si="5"/>
        <v>#VALUE!</v>
      </c>
      <c r="G42" s="5" t="e">
        <f t="shared" si="6"/>
        <v>#VALUE!</v>
      </c>
      <c r="H42" s="5" t="e">
        <f t="shared" si="7"/>
        <v>#VALUE!</v>
      </c>
      <c r="I42" s="6" t="e">
        <f t="shared" si="8"/>
        <v>#VALUE!</v>
      </c>
      <c r="J42" s="46">
        <f t="shared" si="0"/>
      </c>
    </row>
    <row r="43" spans="1:10" ht="19.5" customHeight="1">
      <c r="A43" s="27">
        <v>41</v>
      </c>
      <c r="B43" s="47">
        <f>IF('record sheet'!B42="y",'record sheet'!C42,"")</f>
      </c>
      <c r="C43" s="47">
        <f>IF('record sheet'!B42="y",'record sheet'!I42,"")</f>
      </c>
      <c r="D43" s="47">
        <f>IF('record sheet'!B42="y",'record sheet'!G42,"")</f>
      </c>
      <c r="E43" s="47">
        <f>IF('record sheet'!B42="y",'record sheet'!H42,"")</f>
      </c>
      <c r="F43" s="32" t="e">
        <f t="shared" si="5"/>
        <v>#VALUE!</v>
      </c>
      <c r="G43" s="5" t="e">
        <f t="shared" si="6"/>
        <v>#VALUE!</v>
      </c>
      <c r="H43" s="5" t="e">
        <f t="shared" si="7"/>
        <v>#VALUE!</v>
      </c>
      <c r="I43" s="6" t="e">
        <f t="shared" si="8"/>
        <v>#VALUE!</v>
      </c>
      <c r="J43" s="46">
        <f t="shared" si="0"/>
      </c>
    </row>
    <row r="44" spans="1:10" ht="19.5" customHeight="1">
      <c r="A44" s="27">
        <v>42</v>
      </c>
      <c r="B44" s="47">
        <f>IF('record sheet'!B43="y",'record sheet'!C43,"")</f>
        <v>142</v>
      </c>
      <c r="C44" s="47">
        <f>IF('record sheet'!B43="y",'record sheet'!I43,"")</f>
        <v>57</v>
      </c>
      <c r="D44" s="47">
        <f>IF('record sheet'!B43="y",'record sheet'!G43,"")</f>
        <v>45</v>
      </c>
      <c r="E44" s="47">
        <f>IF('record sheet'!B43="y",'record sheet'!H43,"")</f>
        <v>3</v>
      </c>
      <c r="F44" s="32">
        <f t="shared" si="5"/>
        <v>2703</v>
      </c>
      <c r="G44" s="5">
        <f t="shared" si="6"/>
        <v>3.174182066197897</v>
      </c>
      <c r="H44" s="5" t="e">
        <f t="shared" si="7"/>
        <v>#VALUE!</v>
      </c>
      <c r="I44" s="6" t="e">
        <f t="shared" si="8"/>
        <v>#VALUE!</v>
      </c>
      <c r="J44" s="46">
        <f t="shared" si="0"/>
        <v>142</v>
      </c>
    </row>
    <row r="45" spans="1:10" ht="19.5" customHeight="1">
      <c r="A45" s="27">
        <v>43</v>
      </c>
      <c r="B45" s="47">
        <f>IF('record sheet'!B44="y",'record sheet'!C44,"")</f>
        <v>143</v>
      </c>
      <c r="C45" s="47">
        <f>IF('record sheet'!B44="y",'record sheet'!I44,"")</f>
        <v>61</v>
      </c>
      <c r="D45" s="47">
        <f>IF('record sheet'!B44="y",'record sheet'!G44,"")</f>
        <v>30</v>
      </c>
      <c r="E45" s="47">
        <f>IF('record sheet'!B44="y",'record sheet'!H44,"")</f>
        <v>28</v>
      </c>
      <c r="F45" s="32">
        <f t="shared" si="5"/>
        <v>1828</v>
      </c>
      <c r="G45" s="5">
        <f t="shared" si="6"/>
        <v>3.326973352336403</v>
      </c>
      <c r="H45" s="5" t="e">
        <f t="shared" si="7"/>
        <v>#VALUE!</v>
      </c>
      <c r="I45" s="6" t="e">
        <f t="shared" si="8"/>
        <v>#VALUE!</v>
      </c>
      <c r="J45" s="46">
        <f t="shared" si="0"/>
        <v>143</v>
      </c>
    </row>
    <row r="46" spans="1:10" ht="19.5" customHeight="1">
      <c r="A46" s="27">
        <v>44</v>
      </c>
      <c r="B46" s="47">
        <f>IF('record sheet'!B45="y",'record sheet'!C45,"")</f>
      </c>
      <c r="C46" s="47">
        <f>IF('record sheet'!B45="y",'record sheet'!I45,"")</f>
      </c>
      <c r="D46" s="47">
        <f>IF('record sheet'!B45="y",'record sheet'!G45,"")</f>
      </c>
      <c r="E46" s="47">
        <f>IF('record sheet'!B45="y",'record sheet'!H45,"")</f>
      </c>
      <c r="F46" s="32" t="e">
        <f t="shared" si="5"/>
        <v>#VALUE!</v>
      </c>
      <c r="G46" s="5" t="e">
        <f t="shared" si="6"/>
        <v>#VALUE!</v>
      </c>
      <c r="H46" s="5" t="e">
        <f t="shared" si="7"/>
        <v>#VALUE!</v>
      </c>
      <c r="I46" s="6" t="e">
        <f t="shared" si="8"/>
        <v>#VALUE!</v>
      </c>
      <c r="J46" s="46">
        <f t="shared" si="0"/>
      </c>
    </row>
    <row r="47" spans="1:10" ht="19.5" customHeight="1">
      <c r="A47" s="27">
        <v>45</v>
      </c>
      <c r="B47" s="47">
        <f>IF('record sheet'!B46="y",'record sheet'!C46,"")</f>
      </c>
      <c r="C47" s="47">
        <f>IF('record sheet'!B46="y",'record sheet'!I46,"")</f>
      </c>
      <c r="D47" s="47">
        <f>IF('record sheet'!B46="y",'record sheet'!G46,"")</f>
      </c>
      <c r="E47" s="47">
        <f>IF('record sheet'!B46="y",'record sheet'!H46,"")</f>
      </c>
      <c r="F47" s="32" t="e">
        <f t="shared" si="5"/>
        <v>#VALUE!</v>
      </c>
      <c r="G47" s="5" t="e">
        <f t="shared" si="6"/>
        <v>#VALUE!</v>
      </c>
      <c r="H47" s="5" t="e">
        <f t="shared" si="7"/>
        <v>#VALUE!</v>
      </c>
      <c r="I47" s="6" t="e">
        <f t="shared" si="8"/>
        <v>#VALUE!</v>
      </c>
      <c r="J47" s="46">
        <f t="shared" si="0"/>
      </c>
    </row>
    <row r="48" spans="1:10" ht="19.5" customHeight="1">
      <c r="A48" s="27">
        <v>46</v>
      </c>
      <c r="B48" s="47">
        <f>IF('record sheet'!B47="y",'record sheet'!C47,"")</f>
      </c>
      <c r="C48" s="47">
        <f>IF('record sheet'!B47="y",'record sheet'!I47,"")</f>
      </c>
      <c r="D48" s="47">
        <f>IF('record sheet'!B47="y",'record sheet'!G47,"")</f>
      </c>
      <c r="E48" s="47">
        <f>IF('record sheet'!B47="y",'record sheet'!H47,"")</f>
      </c>
      <c r="F48" s="32" t="e">
        <f t="shared" si="5"/>
        <v>#VALUE!</v>
      </c>
      <c r="G48" s="5" t="e">
        <f t="shared" si="6"/>
        <v>#VALUE!</v>
      </c>
      <c r="H48" s="5" t="e">
        <f t="shared" si="7"/>
        <v>#VALUE!</v>
      </c>
      <c r="I48" s="6" t="e">
        <f t="shared" si="8"/>
        <v>#VALUE!</v>
      </c>
      <c r="J48" s="46">
        <f t="shared" si="0"/>
      </c>
    </row>
    <row r="49" spans="1:10" ht="19.5" customHeight="1">
      <c r="A49" s="27">
        <v>47</v>
      </c>
      <c r="B49" s="47">
        <f>IF('record sheet'!B48="y",'record sheet'!C48,"")</f>
        <v>147</v>
      </c>
      <c r="C49" s="47">
        <f>IF('record sheet'!B48="y",'record sheet'!I48,"")</f>
        <v>28</v>
      </c>
      <c r="D49" s="47">
        <f>IF('record sheet'!B48="y",'record sheet'!G48,"")</f>
        <v>25</v>
      </c>
      <c r="E49" s="47">
        <f>IF('record sheet'!B48="y",'record sheet'!H48,"")</f>
        <v>11</v>
      </c>
      <c r="F49" s="32">
        <f t="shared" si="5"/>
        <v>1511</v>
      </c>
      <c r="G49" s="5">
        <f t="shared" si="6"/>
        <v>2.066445241693729</v>
      </c>
      <c r="H49" s="5" t="e">
        <f>(3+(($F$54-F49)/$F$58))</f>
        <v>#VALUE!</v>
      </c>
      <c r="I49" s="6" t="e">
        <f t="shared" si="8"/>
        <v>#VALUE!</v>
      </c>
      <c r="J49" s="46">
        <f t="shared" si="0"/>
        <v>147</v>
      </c>
    </row>
    <row r="50" spans="1:10" ht="19.5" customHeight="1">
      <c r="A50" s="27">
        <v>48</v>
      </c>
      <c r="B50" s="47">
        <f>IF('record sheet'!B49="y",'record sheet'!C49,"")</f>
      </c>
      <c r="C50" s="47">
        <f>IF('record sheet'!B49="y",'record sheet'!I49,"")</f>
      </c>
      <c r="D50" s="47">
        <f>IF('record sheet'!B49="y",'record sheet'!G49,"")</f>
      </c>
      <c r="E50" s="47">
        <f>IF('record sheet'!B49="y",'record sheet'!H49,"")</f>
      </c>
      <c r="F50" s="32" t="e">
        <f t="shared" si="5"/>
        <v>#VALUE!</v>
      </c>
      <c r="G50" s="5" t="e">
        <f t="shared" si="6"/>
        <v>#VALUE!</v>
      </c>
      <c r="H50" s="5" t="e">
        <f t="shared" si="7"/>
        <v>#VALUE!</v>
      </c>
      <c r="I50" s="6" t="e">
        <f t="shared" si="8"/>
        <v>#VALUE!</v>
      </c>
      <c r="J50" s="46">
        <f t="shared" si="0"/>
      </c>
    </row>
    <row r="51" spans="1:10" ht="19.5" customHeight="1">
      <c r="A51" s="27">
        <v>49</v>
      </c>
      <c r="B51" s="47">
        <f>IF('record sheet'!B50="y",'record sheet'!C50,"")</f>
        <v>149</v>
      </c>
      <c r="C51" s="47">
        <f>IF('record sheet'!B50="y",'record sheet'!I50,"")</f>
        <v>37</v>
      </c>
      <c r="D51" s="47">
        <f>IF('record sheet'!B50="y",'record sheet'!G50,"")</f>
        <v>41</v>
      </c>
      <c r="E51" s="47">
        <f>IF('record sheet'!B50="y",'record sheet'!H50,"")</f>
        <v>4</v>
      </c>
      <c r="F51" s="32">
        <f t="shared" si="5"/>
        <v>2464</v>
      </c>
      <c r="G51" s="5">
        <f t="shared" si="6"/>
        <v>2.410225635505367</v>
      </c>
      <c r="H51" s="5" t="e">
        <f t="shared" si="7"/>
        <v>#VALUE!</v>
      </c>
      <c r="I51" s="6" t="e">
        <f t="shared" si="8"/>
        <v>#VALUE!</v>
      </c>
      <c r="J51" s="46">
        <f t="shared" si="0"/>
        <v>149</v>
      </c>
    </row>
    <row r="52" spans="1:10" ht="19.5" customHeight="1">
      <c r="A52" s="27">
        <v>50</v>
      </c>
      <c r="B52" s="47">
        <f>IF('record sheet'!B51="y",'record sheet'!C51,"")</f>
      </c>
      <c r="C52" s="47">
        <f>IF('record sheet'!B51="y",'record sheet'!I51,"")</f>
      </c>
      <c r="D52" s="47">
        <f>IF('record sheet'!B51="y",'record sheet'!G51,"")</f>
      </c>
      <c r="E52" s="47">
        <f>IF('record sheet'!B51="y",'record sheet'!H51,"")</f>
      </c>
      <c r="F52" s="32" t="e">
        <f t="shared" si="5"/>
        <v>#VALUE!</v>
      </c>
      <c r="G52" s="5" t="e">
        <f t="shared" si="6"/>
        <v>#VALUE!</v>
      </c>
      <c r="H52" s="5" t="e">
        <f t="shared" si="7"/>
        <v>#VALUE!</v>
      </c>
      <c r="I52" s="6" t="e">
        <f t="shared" si="8"/>
        <v>#VALUE!</v>
      </c>
      <c r="J52" s="46">
        <f t="shared" si="0"/>
      </c>
    </row>
    <row r="53" spans="2:10" ht="15.75">
      <c r="B53" s="8"/>
      <c r="C53" s="8"/>
      <c r="D53" s="8"/>
      <c r="E53" s="8"/>
      <c r="F53" s="8"/>
      <c r="G53" s="8"/>
      <c r="H53" s="8"/>
      <c r="I53" s="28" t="s">
        <v>21</v>
      </c>
      <c r="J53" s="8"/>
    </row>
    <row r="54" spans="2:10" ht="15.75">
      <c r="B54" s="8" t="s">
        <v>2</v>
      </c>
      <c r="C54" s="18">
        <f>AVERAGE(C3:C52)</f>
        <v>52.44</v>
      </c>
      <c r="D54" s="39">
        <f>AVERAGE(D3:D52)</f>
        <v>29.88</v>
      </c>
      <c r="E54" s="31">
        <f>AVERAGE(E3:E52)</f>
        <v>24.52</v>
      </c>
      <c r="F54" s="31" t="e">
        <f>AVERAGE(F3:F52)</f>
        <v>#VALUE!</v>
      </c>
      <c r="G54" s="8"/>
      <c r="H54" s="19" t="e">
        <f>VLOOKUP(I54,$I$3:$J$52,2)</f>
        <v>#VALUE!</v>
      </c>
      <c r="I54" s="21" t="e">
        <f>LARGE($I$3:$I$52,1)</f>
        <v>#VALUE!</v>
      </c>
      <c r="J54" s="10" t="s">
        <v>22</v>
      </c>
    </row>
    <row r="55" spans="2:10" ht="15.75">
      <c r="B55" s="8" t="s">
        <v>3</v>
      </c>
      <c r="C55" s="10">
        <f>MAX(C3:C52)</f>
        <v>92</v>
      </c>
      <c r="D55" s="39">
        <f>MAX(D3:D52)</f>
        <v>45</v>
      </c>
      <c r="E55" s="10">
        <f>MAX(E3:E52)</f>
        <v>49</v>
      </c>
      <c r="F55" s="31" t="e">
        <f>MAX(F3:F52)</f>
        <v>#VALUE!</v>
      </c>
      <c r="G55" s="8"/>
      <c r="H55" s="19" t="e">
        <f>VLOOKUP(I55,$I$3:$J$52,2)</f>
        <v>#VALUE!</v>
      </c>
      <c r="I55" s="20" t="e">
        <f>LARGE($I$3:$I$52,2)</f>
        <v>#VALUE!</v>
      </c>
      <c r="J55" s="10" t="s">
        <v>23</v>
      </c>
    </row>
    <row r="56" spans="2:10" ht="15.75">
      <c r="B56" s="8" t="s">
        <v>4</v>
      </c>
      <c r="C56" s="10">
        <f>MIN(C3:C52)</f>
        <v>0</v>
      </c>
      <c r="D56" s="39">
        <f>MIN(D3:D52)</f>
        <v>18</v>
      </c>
      <c r="E56" s="10">
        <f>MIN(E3:E52)</f>
        <v>3</v>
      </c>
      <c r="F56" s="31" t="e">
        <f>MIN(F3:F52)</f>
        <v>#VALUE!</v>
      </c>
      <c r="G56" s="8"/>
      <c r="H56" s="19" t="e">
        <f>VLOOKUP(I56,$I$3:$J$52,2)</f>
        <v>#VALUE!</v>
      </c>
      <c r="I56" s="13" t="e">
        <f>LARGE($I$3:$I$52,3)</f>
        <v>#VALUE!</v>
      </c>
      <c r="J56" s="10" t="s">
        <v>24</v>
      </c>
    </row>
    <row r="57" spans="2:10" ht="15">
      <c r="B57" s="8"/>
      <c r="C57" s="8"/>
      <c r="D57" s="8"/>
      <c r="E57" s="8"/>
      <c r="F57" s="11"/>
      <c r="G57" s="8"/>
      <c r="J57" s="8"/>
    </row>
    <row r="58" spans="2:10" ht="15">
      <c r="B58" s="41" t="s">
        <v>14</v>
      </c>
      <c r="C58" s="42">
        <f>STDEVP(C3:C52)</f>
        <v>26.17950343302944</v>
      </c>
      <c r="D58" s="12"/>
      <c r="E58" s="12"/>
      <c r="F58" s="11" t="e">
        <f>STDEVP(F3:F52)</f>
        <v>#VALUE!</v>
      </c>
      <c r="G58" s="8"/>
      <c r="H58" s="19"/>
      <c r="I58" s="9"/>
      <c r="J58" s="8"/>
    </row>
    <row r="59" spans="2:10" ht="15">
      <c r="B59" s="8"/>
      <c r="C59" s="12"/>
      <c r="D59" s="12"/>
      <c r="E59" s="12"/>
      <c r="F59" s="11"/>
      <c r="G59" s="8"/>
      <c r="H59" s="8"/>
      <c r="I59" s="9"/>
      <c r="J59" s="8"/>
    </row>
    <row r="60" spans="1:10" ht="15">
      <c r="A60" s="10"/>
      <c r="B60" s="41" t="s">
        <v>5</v>
      </c>
      <c r="C60" s="42">
        <f>C58*3</f>
        <v>78.53851029908832</v>
      </c>
      <c r="D60" s="12"/>
      <c r="E60" s="12"/>
      <c r="F60" s="11" t="e">
        <f>F58*3</f>
        <v>#VALUE!</v>
      </c>
      <c r="G60" s="22"/>
      <c r="H60" s="8"/>
      <c r="I60" s="9"/>
      <c r="J60" s="8"/>
    </row>
    <row r="61" spans="1:10" ht="15">
      <c r="A61" s="10"/>
      <c r="B61" s="41" t="s">
        <v>7</v>
      </c>
      <c r="C61" s="42">
        <f>C58*4</f>
        <v>104.71801373211775</v>
      </c>
      <c r="D61" s="12"/>
      <c r="E61" s="12"/>
      <c r="F61" s="11" t="e">
        <f>F58*4</f>
        <v>#VALUE!</v>
      </c>
      <c r="G61" s="22"/>
      <c r="H61" s="8"/>
      <c r="I61" s="9"/>
      <c r="J61" s="8"/>
    </row>
    <row r="62" spans="1:10" ht="15">
      <c r="A62" s="10"/>
      <c r="B62" s="41" t="s">
        <v>6</v>
      </c>
      <c r="C62" s="42">
        <f>C58*6</f>
        <v>157.07702059817663</v>
      </c>
      <c r="D62" s="12"/>
      <c r="E62" s="12"/>
      <c r="F62" s="11" t="e">
        <f>F58*6</f>
        <v>#VALUE!</v>
      </c>
      <c r="G62" s="22"/>
      <c r="H62" s="8"/>
      <c r="I62" s="7"/>
      <c r="J62" s="8"/>
    </row>
    <row r="63" spans="1:10" ht="15">
      <c r="A63" s="10"/>
      <c r="B63" s="8"/>
      <c r="C63" s="8"/>
      <c r="D63" s="8"/>
      <c r="E63" s="8"/>
      <c r="F63" s="8"/>
      <c r="G63" s="8"/>
      <c r="H63" s="8"/>
      <c r="I63" s="9"/>
      <c r="J63" s="8"/>
    </row>
    <row r="64" spans="1:10" ht="15">
      <c r="A64" s="10"/>
      <c r="B64" s="8"/>
      <c r="C64" s="8"/>
      <c r="D64" s="8"/>
      <c r="E64" s="8"/>
      <c r="F64" s="8"/>
      <c r="G64" s="8"/>
      <c r="H64" s="8"/>
      <c r="I64" s="9"/>
      <c r="J64" s="8"/>
    </row>
    <row r="65" spans="1:10" ht="15">
      <c r="A65" s="10"/>
      <c r="B65" s="8"/>
      <c r="C65" s="8"/>
      <c r="D65" s="8"/>
      <c r="E65" s="8"/>
      <c r="F65" s="12"/>
      <c r="G65" s="8"/>
      <c r="H65" s="8"/>
      <c r="I65" s="9"/>
      <c r="J65" s="8"/>
    </row>
    <row r="66" spans="1:10" ht="15">
      <c r="A66" s="10"/>
      <c r="B66" s="8"/>
      <c r="C66" s="8"/>
      <c r="D66" s="8"/>
      <c r="E66" s="8"/>
      <c r="F66" s="8"/>
      <c r="G66" s="8"/>
      <c r="H66" s="8"/>
      <c r="I66" s="9"/>
      <c r="J66" s="8"/>
    </row>
    <row r="67" spans="1:7" ht="15">
      <c r="A67" s="10"/>
      <c r="B67" s="8"/>
      <c r="C67" s="8"/>
      <c r="D67" s="8"/>
      <c r="E67" s="8"/>
      <c r="F67" s="8"/>
      <c r="G67" s="8"/>
    </row>
    <row r="68" spans="1:7" ht="15">
      <c r="A68" s="10"/>
      <c r="B68" s="8"/>
      <c r="C68" s="8"/>
      <c r="D68" s="8"/>
      <c r="E68" s="8"/>
      <c r="F68" s="8"/>
      <c r="G68" s="8"/>
    </row>
    <row r="69" spans="1:7" ht="15">
      <c r="A69" s="10"/>
      <c r="B69" s="8"/>
      <c r="C69" s="8"/>
      <c r="D69" s="8"/>
      <c r="E69" s="8"/>
      <c r="F69" s="8"/>
      <c r="G69" s="8"/>
    </row>
    <row r="70" spans="1:7" ht="15">
      <c r="A70" s="10"/>
      <c r="B70" s="8"/>
      <c r="C70" s="8"/>
      <c r="D70" s="8"/>
      <c r="E70" s="8"/>
      <c r="F70" s="8"/>
      <c r="G70" s="8"/>
    </row>
  </sheetData>
  <sheetProtection/>
  <mergeCells count="1">
    <mergeCell ref="D1:F1"/>
  </mergeCells>
  <printOptions/>
  <pageMargins left="0.5" right="0.5" top="0.5" bottom="0.52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90" zoomScaleNormal="9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7" sqref="I27"/>
    </sheetView>
  </sheetViews>
  <sheetFormatPr defaultColWidth="8.88671875" defaultRowHeight="15"/>
  <cols>
    <col min="1" max="1" width="4.77734375" style="17" customWidth="1"/>
    <col min="2" max="2" width="24.88671875" style="0" customWidth="1"/>
    <col min="3" max="3" width="6.4453125" style="0" bestFit="1" customWidth="1"/>
    <col min="4" max="4" width="7.88671875" style="0" bestFit="1" customWidth="1"/>
    <col min="5" max="5" width="8.5546875" style="0" bestFit="1" customWidth="1"/>
    <col min="6" max="6" width="6.4453125" style="0" hidden="1" customWidth="1"/>
    <col min="7" max="7" width="16.3359375" style="0" customWidth="1"/>
    <col min="8" max="8" width="15.4453125" style="0" customWidth="1"/>
    <col min="9" max="9" width="11.10546875" style="1" bestFit="1" customWidth="1"/>
    <col min="10" max="10" width="14.3359375" style="0" bestFit="1" customWidth="1"/>
  </cols>
  <sheetData>
    <row r="1" spans="4:10" ht="15.75">
      <c r="D1" s="45" t="s">
        <v>10</v>
      </c>
      <c r="E1" s="45"/>
      <c r="F1" s="45"/>
      <c r="J1" s="8"/>
    </row>
    <row r="2" spans="2:10" ht="19.5" customHeight="1">
      <c r="B2" s="2" t="s">
        <v>0</v>
      </c>
      <c r="C2" s="2" t="s">
        <v>1</v>
      </c>
      <c r="D2" s="2" t="s">
        <v>11</v>
      </c>
      <c r="E2" s="2" t="s">
        <v>12</v>
      </c>
      <c r="F2" s="2" t="s">
        <v>13</v>
      </c>
      <c r="G2" s="2" t="s">
        <v>8</v>
      </c>
      <c r="H2" s="2" t="s">
        <v>9</v>
      </c>
      <c r="I2" s="3" t="s">
        <v>15</v>
      </c>
      <c r="J2" s="8"/>
    </row>
    <row r="3" spans="1:10" ht="19.5" customHeight="1">
      <c r="A3" s="27">
        <v>1</v>
      </c>
      <c r="B3" s="47">
        <f>IF('record sheet'!B39="o",'record sheet'!C39,"")</f>
        <v>138</v>
      </c>
      <c r="C3" s="47">
        <f>IF('record sheet'!B39="o",'record sheet'!I39,"")</f>
        <v>32</v>
      </c>
      <c r="D3" s="47">
        <f>IF('record sheet'!B39="o",'record sheet'!G39,"")</f>
        <v>45</v>
      </c>
      <c r="E3" s="47">
        <f>IF('record sheet'!B39="o",'record sheet'!H39,"")</f>
        <v>56</v>
      </c>
      <c r="F3" s="4">
        <f>(D3*60)+E3</f>
        <v>2756</v>
      </c>
      <c r="G3" s="5">
        <f>(3+(C3-$C$29)/$C$33)</f>
        <v>2.4845543815240445</v>
      </c>
      <c r="H3" s="5">
        <f>(3+(($F$29-F3)/$F$33))</f>
        <v>0.7164887944510046</v>
      </c>
      <c r="I3" s="6">
        <f>(G3+H3)*100</f>
        <v>320.1043175975049</v>
      </c>
      <c r="J3" s="46">
        <f aca="true" t="shared" si="0" ref="J3:J27">B3</f>
        <v>138</v>
      </c>
    </row>
    <row r="4" spans="1:10" ht="19.5" customHeight="1">
      <c r="A4" s="27">
        <v>2</v>
      </c>
      <c r="B4" s="47">
        <f>IF('record sheet'!B46="o",'record sheet'!C46,"")</f>
        <v>145</v>
      </c>
      <c r="C4" s="47">
        <f>IF('record sheet'!B46="o",'record sheet'!I46,"")</f>
        <v>30</v>
      </c>
      <c r="D4" s="47">
        <f>IF('record sheet'!B46="o",'record sheet'!G46,"")</f>
        <v>43</v>
      </c>
      <c r="E4" s="47">
        <f>IF('record sheet'!B46="o",'record sheet'!H46,"")</f>
        <v>34</v>
      </c>
      <c r="F4" s="4">
        <f>(D4*60)+E4</f>
        <v>2614</v>
      </c>
      <c r="G4" s="5">
        <f>(3+(C4-$C$29)/$C$33)</f>
        <v>2.407622199661961</v>
      </c>
      <c r="H4" s="5">
        <f>(3+(($F$29-F4)/$F$33))</f>
        <v>1.0280601980830641</v>
      </c>
      <c r="I4" s="6">
        <f>(G4+H4)*100</f>
        <v>343.5682397745025</v>
      </c>
      <c r="J4" s="46">
        <f t="shared" si="0"/>
        <v>145</v>
      </c>
    </row>
    <row r="5" spans="1:10" ht="19.5" customHeight="1">
      <c r="A5" s="27">
        <v>3</v>
      </c>
      <c r="B5" s="47">
        <f>IF('record sheet'!B47="o",'record sheet'!C47,"")</f>
        <v>146</v>
      </c>
      <c r="C5" s="47">
        <f>IF('record sheet'!B47="o",'record sheet'!I47,"")</f>
        <v>18</v>
      </c>
      <c r="D5" s="47">
        <f>IF('record sheet'!B47="o",'record sheet'!G47,"")</f>
        <v>39</v>
      </c>
      <c r="E5" s="47">
        <f>IF('record sheet'!B47="o",'record sheet'!H47,"")</f>
        <v>26</v>
      </c>
      <c r="F5" s="4">
        <f>(D5*60)+E5</f>
        <v>2366</v>
      </c>
      <c r="G5" s="5">
        <f>(3+(C5-$C$29)/$C$33)</f>
        <v>1.9460291084894636</v>
      </c>
      <c r="H5" s="5">
        <f>(3+(($F$29-F5)/$F$33))</f>
        <v>1.572213072032014</v>
      </c>
      <c r="I5" s="6">
        <f>(G5+H5)*100</f>
        <v>351.8242180521478</v>
      </c>
      <c r="J5" s="46">
        <f t="shared" si="0"/>
        <v>146</v>
      </c>
    </row>
    <row r="6" spans="1:10" ht="19.5" customHeight="1">
      <c r="A6" s="27">
        <v>4</v>
      </c>
      <c r="B6" s="47">
        <f>IF('record sheet'!B16="o",'record sheet'!C16,"")</f>
        <v>115</v>
      </c>
      <c r="C6" s="47">
        <f>IF('record sheet'!B16="o",'record sheet'!I16,"")</f>
        <v>0</v>
      </c>
      <c r="D6" s="47">
        <f>IF('record sheet'!B16="o",'record sheet'!G16,"")</f>
        <v>28</v>
      </c>
      <c r="E6" s="47">
        <f>IF('record sheet'!B16="o",'record sheet'!H16,"")</f>
        <v>22</v>
      </c>
      <c r="F6" s="4">
        <f>(D6*60)+E6</f>
        <v>1702</v>
      </c>
      <c r="G6" s="5">
        <f>(3+(C6-$C$29)/$C$33)</f>
        <v>1.2536394717307169</v>
      </c>
      <c r="H6" s="5">
        <f>(3+(($F$29-F6)/$F$33))</f>
        <v>3.0291385087340403</v>
      </c>
      <c r="I6" s="6">
        <f>(G6+H6)*100</f>
        <v>428.27779804647577</v>
      </c>
      <c r="J6" s="46">
        <f t="shared" si="0"/>
        <v>115</v>
      </c>
    </row>
    <row r="7" spans="1:10" ht="19.5" customHeight="1">
      <c r="A7" s="27">
        <v>7</v>
      </c>
      <c r="B7" s="47">
        <f>IF('record sheet'!B33="o",'record sheet'!C33,"")</f>
        <v>132</v>
      </c>
      <c r="C7" s="47">
        <f>IF('record sheet'!B33="o",'record sheet'!I33,"")</f>
        <v>35</v>
      </c>
      <c r="D7" s="47">
        <f>IF('record sheet'!B33="o",'record sheet'!G33,"")</f>
        <v>37</v>
      </c>
      <c r="E7" s="47">
        <f>IF('record sheet'!B33="o",'record sheet'!H33,"")</f>
        <v>46</v>
      </c>
      <c r="F7" s="4">
        <f>(D7*60)+E7</f>
        <v>2266</v>
      </c>
      <c r="G7" s="5">
        <f>(3+(C7-$C$29)/$C$33)</f>
        <v>2.5999526543171685</v>
      </c>
      <c r="H7" s="5">
        <f>(3+(($F$29-F7)/$F$33))</f>
        <v>1.791629553463042</v>
      </c>
      <c r="I7" s="6">
        <f>(G7+H7)*100</f>
        <v>439.158220778021</v>
      </c>
      <c r="J7" s="46">
        <f t="shared" si="0"/>
        <v>132</v>
      </c>
    </row>
    <row r="8" spans="1:10" ht="18.75" customHeight="1">
      <c r="A8" s="27">
        <v>9</v>
      </c>
      <c r="B8" s="47">
        <f>IF('record sheet'!B11="o",'record sheet'!C11,"")</f>
        <v>110</v>
      </c>
      <c r="C8" s="47">
        <f>IF('record sheet'!B11="o",'record sheet'!I11,"")</f>
        <v>30</v>
      </c>
      <c r="D8" s="47">
        <f>IF('record sheet'!B11="o",'record sheet'!G11,"")</f>
        <v>34</v>
      </c>
      <c r="E8" s="47">
        <f>IF('record sheet'!B11="o",'record sheet'!H11,"")</f>
        <v>45</v>
      </c>
      <c r="F8" s="4">
        <f>(D8*60)+E8</f>
        <v>2085</v>
      </c>
      <c r="G8" s="5">
        <f>(3+(C8-$C$29)/$C$33)</f>
        <v>2.407622199661961</v>
      </c>
      <c r="H8" s="5">
        <f>(3+(($F$29-F8)/$F$33))</f>
        <v>2.188773384853203</v>
      </c>
      <c r="I8" s="6">
        <f>(G8+H8)*100</f>
        <v>459.63955845151645</v>
      </c>
      <c r="J8" s="46">
        <f t="shared" si="0"/>
        <v>110</v>
      </c>
    </row>
    <row r="9" spans="1:10" ht="19.5" customHeight="1">
      <c r="A9" s="27">
        <v>10</v>
      </c>
      <c r="B9" s="47">
        <f>IF('record sheet'!B17="o",'record sheet'!C17,"")</f>
        <v>116</v>
      </c>
      <c r="C9" s="47">
        <f>IF('record sheet'!B17="o",'record sheet'!I17,"")</f>
        <v>6</v>
      </c>
      <c r="D9" s="47">
        <f>IF('record sheet'!B17="o",'record sheet'!G17,"")</f>
        <v>26</v>
      </c>
      <c r="E9" s="47">
        <f>IF('record sheet'!B17="o",'record sheet'!H17,"")</f>
        <v>43</v>
      </c>
      <c r="F9" s="4">
        <f>(D9*60)+E9</f>
        <v>1603</v>
      </c>
      <c r="G9" s="5">
        <f>(3+(C9-$C$29)/$C$33)</f>
        <v>1.4844360173169657</v>
      </c>
      <c r="H9" s="5">
        <f>(3+(($F$29-F9)/$F$33))</f>
        <v>3.246360825350758</v>
      </c>
      <c r="I9" s="6">
        <f>(G9+H9)*100</f>
        <v>473.0796842667724</v>
      </c>
      <c r="J9" s="46">
        <f t="shared" si="0"/>
        <v>116</v>
      </c>
    </row>
    <row r="10" spans="1:10" ht="19.5" customHeight="1">
      <c r="A10" s="27">
        <v>15</v>
      </c>
      <c r="B10" s="47">
        <f>IF('record sheet'!B5="o",'record sheet'!C5,"")</f>
        <v>104</v>
      </c>
      <c r="C10" s="47">
        <f>IF('record sheet'!B5="o",'record sheet'!I5,"")</f>
        <v>13</v>
      </c>
      <c r="D10" s="47">
        <f>IF('record sheet'!B5="o",'record sheet'!G5,"")</f>
        <v>27</v>
      </c>
      <c r="E10" s="47">
        <f>IF('record sheet'!B5="o",'record sheet'!H5,"")</f>
        <v>2</v>
      </c>
      <c r="F10" s="4">
        <f>(D10*60)+E10</f>
        <v>1622</v>
      </c>
      <c r="G10" s="5">
        <f>(3+(C10-$C$29)/$C$33)</f>
        <v>1.753698653834256</v>
      </c>
      <c r="H10" s="5">
        <f>(3+(($F$29-F10)/$F$33))</f>
        <v>3.204671693878863</v>
      </c>
      <c r="I10" s="6">
        <f>(G10+H10)*100</f>
        <v>495.8370347713119</v>
      </c>
      <c r="J10" s="46">
        <f t="shared" si="0"/>
        <v>104</v>
      </c>
    </row>
    <row r="11" spans="1:10" ht="19.5" customHeight="1">
      <c r="A11" s="27">
        <v>16</v>
      </c>
      <c r="B11" s="47">
        <f>IF('record sheet'!B2="o",'record sheet'!C2,"")</f>
        <v>101</v>
      </c>
      <c r="C11" s="47">
        <f>IF('record sheet'!B2="o",'record sheet'!I2,"")</f>
        <v>26</v>
      </c>
      <c r="D11" s="47">
        <f>IF('record sheet'!B2="o",'record sheet'!G2,"")</f>
        <v>29</v>
      </c>
      <c r="E11" s="47">
        <f>IF('record sheet'!B2="o",'record sheet'!H2,"")</f>
        <v>35</v>
      </c>
      <c r="F11" s="4">
        <f>(D11*60)+E11</f>
        <v>1775</v>
      </c>
      <c r="G11" s="5">
        <f>(3+(C11-$C$29)/$C$33)</f>
        <v>2.253757835937795</v>
      </c>
      <c r="H11" s="5">
        <f>(3+(($F$29-F11)/$F$33))</f>
        <v>2.86896447728939</v>
      </c>
      <c r="I11" s="6">
        <f>(G11+H11)*100</f>
        <v>512.2722313227185</v>
      </c>
      <c r="J11" s="41">
        <f t="shared" si="0"/>
        <v>101</v>
      </c>
    </row>
    <row r="12" spans="1:10" ht="19.5" customHeight="1">
      <c r="A12" s="27">
        <v>18</v>
      </c>
      <c r="B12" s="47">
        <f>IF('record sheet'!B25="o",'record sheet'!C25,"")</f>
        <v>124</v>
      </c>
      <c r="C12" s="47">
        <f>IF('record sheet'!B25="o",'record sheet'!I25,"")</f>
        <v>59</v>
      </c>
      <c r="D12" s="47">
        <f>IF('record sheet'!B25="o",'record sheet'!G25,"")</f>
        <v>38</v>
      </c>
      <c r="E12" s="47">
        <f>IF('record sheet'!B25="o",'record sheet'!H25,"")</f>
        <v>2</v>
      </c>
      <c r="F12" s="4">
        <f>(D12*60)+E12</f>
        <v>2282</v>
      </c>
      <c r="G12" s="5">
        <f>(3+(C12-$C$29)/$C$33)</f>
        <v>3.5231388366621643</v>
      </c>
      <c r="H12" s="5">
        <f>(3+(($F$29-F12)/$F$33))</f>
        <v>1.7565229164340774</v>
      </c>
      <c r="I12" s="6">
        <f>(G12+H12)*100</f>
        <v>527.9661753096242</v>
      </c>
      <c r="J12" s="46">
        <f t="shared" si="0"/>
        <v>124</v>
      </c>
    </row>
    <row r="13" spans="1:10" ht="19.5" customHeight="1">
      <c r="A13" s="27">
        <v>20</v>
      </c>
      <c r="B13" s="47">
        <f>IF('record sheet'!B45="o",'record sheet'!C45,"")</f>
        <v>144</v>
      </c>
      <c r="C13" s="47">
        <f>IF('record sheet'!B45="o",'record sheet'!I45,"")</f>
        <v>9</v>
      </c>
      <c r="D13" s="47">
        <f>IF('record sheet'!B45="o",'record sheet'!G45,"")</f>
        <v>23</v>
      </c>
      <c r="E13" s="47">
        <f>IF('record sheet'!B45="o",'record sheet'!H45,"")</f>
        <v>17</v>
      </c>
      <c r="F13" s="4">
        <f>(D13*60)+E13</f>
        <v>1397</v>
      </c>
      <c r="G13" s="5">
        <f>(3+(C13-$C$29)/$C$33)</f>
        <v>1.5998342901100902</v>
      </c>
      <c r="H13" s="5">
        <f>(3+(($F$29-F13)/$F$33))</f>
        <v>3.698358777098676</v>
      </c>
      <c r="I13" s="6">
        <f>(G13+H13)*100</f>
        <v>529.8193067208766</v>
      </c>
      <c r="J13" s="46">
        <f t="shared" si="0"/>
        <v>144</v>
      </c>
    </row>
    <row r="14" spans="1:10" ht="19.5" customHeight="1">
      <c r="A14" s="27">
        <v>24</v>
      </c>
      <c r="B14" s="47">
        <f>IF('record sheet'!B51="o",'record sheet'!C51,"")</f>
        <v>150</v>
      </c>
      <c r="C14" s="47">
        <f>IF('record sheet'!B51="o",'record sheet'!I51,"")</f>
        <v>41</v>
      </c>
      <c r="D14" s="47">
        <f>IF('record sheet'!B51="o",'record sheet'!G51,"")</f>
        <v>31</v>
      </c>
      <c r="E14" s="47">
        <f>IF('record sheet'!B51="o",'record sheet'!H51,"")</f>
        <v>15</v>
      </c>
      <c r="F14" s="4">
        <f>(D14*60)+E14</f>
        <v>1875</v>
      </c>
      <c r="G14" s="5">
        <f>(3+(C14-$C$29)/$C$33)</f>
        <v>2.8307491999034173</v>
      </c>
      <c r="H14" s="5">
        <f>(3+(($F$29-F14)/$F$33))</f>
        <v>2.649547995858362</v>
      </c>
      <c r="I14" s="6">
        <f>(G14+H14)*100</f>
        <v>548.029719576178</v>
      </c>
      <c r="J14" s="46">
        <f t="shared" si="0"/>
        <v>150</v>
      </c>
    </row>
    <row r="15" spans="1:10" ht="19.5" customHeight="1">
      <c r="A15" s="27">
        <v>25</v>
      </c>
      <c r="B15" s="47">
        <f>IF('record sheet'!B3="o",'record sheet'!C3,"")</f>
        <v>102</v>
      </c>
      <c r="C15" s="47">
        <f>IF('record sheet'!B3="o",'record sheet'!I3,"")</f>
        <v>44</v>
      </c>
      <c r="D15" s="47">
        <f>IF('record sheet'!B3="o",'record sheet'!G3,"")</f>
        <v>29</v>
      </c>
      <c r="E15" s="47">
        <f>IF('record sheet'!B3="o",'record sheet'!H3,"")</f>
        <v>39</v>
      </c>
      <c r="F15" s="4">
        <f>(D15*60)+E15</f>
        <v>1779</v>
      </c>
      <c r="G15" s="5">
        <f>(3+(C15-$C$29)/$C$33)</f>
        <v>2.946147472696542</v>
      </c>
      <c r="H15" s="5">
        <f>(3+(($F$29-F15)/$F$33))</f>
        <v>2.860187818032149</v>
      </c>
      <c r="I15" s="6">
        <f>(G15+H15)*100</f>
        <v>580.6335290728691</v>
      </c>
      <c r="J15" s="46">
        <f t="shared" si="0"/>
        <v>102</v>
      </c>
    </row>
    <row r="16" spans="1:10" ht="19.5" customHeight="1">
      <c r="A16" s="27">
        <v>27</v>
      </c>
      <c r="B16" s="47">
        <f>IF('record sheet'!B38="o",'record sheet'!C38,"")</f>
        <v>137</v>
      </c>
      <c r="C16" s="47">
        <f>IF('record sheet'!B38="o",'record sheet'!I38,"")</f>
        <v>58</v>
      </c>
      <c r="D16" s="47">
        <f>IF('record sheet'!B38="o",'record sheet'!G38,"")</f>
        <v>29</v>
      </c>
      <c r="E16" s="47">
        <f>IF('record sheet'!B38="o",'record sheet'!H38,"")</f>
        <v>45</v>
      </c>
      <c r="F16" s="4">
        <f>(D16*60)+E16</f>
        <v>1785</v>
      </c>
      <c r="G16" s="5">
        <f>(3+(C16-$C$29)/$C$33)</f>
        <v>3.484672745731123</v>
      </c>
      <c r="H16" s="5">
        <f>(3+(($F$29-F16)/$F$33))</f>
        <v>2.847022829146287</v>
      </c>
      <c r="I16" s="6">
        <f>(G16+H16)*100</f>
        <v>633.1695574877409</v>
      </c>
      <c r="J16" s="46">
        <f t="shared" si="0"/>
        <v>137</v>
      </c>
    </row>
    <row r="17" spans="1:10" ht="19.5" customHeight="1">
      <c r="A17" s="27">
        <v>28</v>
      </c>
      <c r="B17" s="47">
        <f>IF('record sheet'!B41="o",'record sheet'!C41,"")</f>
        <v>140</v>
      </c>
      <c r="C17" s="47">
        <f>IF('record sheet'!B41="o",'record sheet'!I41,"")</f>
        <v>47</v>
      </c>
      <c r="D17" s="47">
        <f>IF('record sheet'!B41="o",'record sheet'!G41,"")</f>
        <v>24</v>
      </c>
      <c r="E17" s="47">
        <f>IF('record sheet'!B41="o",'record sheet'!H41,"")</f>
        <v>12</v>
      </c>
      <c r="F17" s="4">
        <f>(D17*60)+E17</f>
        <v>1452</v>
      </c>
      <c r="G17" s="5">
        <f>(3+(C17-$C$29)/$C$33)</f>
        <v>3.0615457454896666</v>
      </c>
      <c r="H17" s="5">
        <f>(3+(($F$29-F17)/$F$33))</f>
        <v>3.577679712311611</v>
      </c>
      <c r="I17" s="6">
        <f>(G17+H17)*100</f>
        <v>663.9225457801277</v>
      </c>
      <c r="J17" s="46">
        <f t="shared" si="0"/>
        <v>140</v>
      </c>
    </row>
    <row r="18" spans="1:10" ht="19.5" customHeight="1">
      <c r="A18" s="27">
        <v>32</v>
      </c>
      <c r="B18" s="47">
        <f>IF('record sheet'!B42="o",'record sheet'!C42,"")</f>
        <v>141</v>
      </c>
      <c r="C18" s="47">
        <f>IF('record sheet'!B42="o",'record sheet'!I42,"")</f>
        <v>29</v>
      </c>
      <c r="D18" s="47">
        <f>IF('record sheet'!B42="o",'record sheet'!G42,"")</f>
        <v>18</v>
      </c>
      <c r="E18" s="47">
        <f>IF('record sheet'!B42="o",'record sheet'!H42,"")</f>
        <v>9</v>
      </c>
      <c r="F18" s="4">
        <f>(D18*60)+E18</f>
        <v>1089</v>
      </c>
      <c r="G18" s="5">
        <f>(3+(C18-$C$29)/$C$33)</f>
        <v>2.3691561087309196</v>
      </c>
      <c r="H18" s="5">
        <f>(3+(($F$29-F18)/$F$33))</f>
        <v>4.374161539906243</v>
      </c>
      <c r="I18" s="6">
        <f>(G18+H18)*100</f>
        <v>674.3317648637163</v>
      </c>
      <c r="J18" s="46">
        <f t="shared" si="0"/>
        <v>141</v>
      </c>
    </row>
    <row r="19" spans="1:10" ht="19.5" customHeight="1">
      <c r="A19" s="27">
        <v>37</v>
      </c>
      <c r="B19" s="47">
        <f>IF('record sheet'!B19="o",'record sheet'!C19,"")</f>
        <v>118</v>
      </c>
      <c r="C19" s="47">
        <f>IF('record sheet'!B19="o",'record sheet'!I19,"")</f>
        <v>59</v>
      </c>
      <c r="D19" s="47">
        <f>IF('record sheet'!B19="o",'record sheet'!G19,"")</f>
        <v>25</v>
      </c>
      <c r="E19" s="47">
        <f>IF('record sheet'!B19="o",'record sheet'!H19,"")</f>
        <v>48</v>
      </c>
      <c r="F19" s="4">
        <f>(D19*60)+E19</f>
        <v>1548</v>
      </c>
      <c r="G19" s="5">
        <f>(3+(C19-$C$29)/$C$33)</f>
        <v>3.5231388366621643</v>
      </c>
      <c r="H19" s="5">
        <f>(3+(($F$29-F19)/$F$33))</f>
        <v>3.3670398901378236</v>
      </c>
      <c r="I19" s="6">
        <f>(G19+H19)*100</f>
        <v>689.0178726799988</v>
      </c>
      <c r="J19" s="46">
        <f t="shared" si="0"/>
        <v>118</v>
      </c>
    </row>
    <row r="20" spans="1:10" ht="19.5" customHeight="1">
      <c r="A20" s="27">
        <v>38</v>
      </c>
      <c r="B20" s="47">
        <f>IF('record sheet'!B49="o",'record sheet'!C49,"")</f>
        <v>148</v>
      </c>
      <c r="C20" s="47">
        <f>IF('record sheet'!B49="o",'record sheet'!I49,"")</f>
        <v>49</v>
      </c>
      <c r="D20" s="47">
        <f>IF('record sheet'!B49="o",'record sheet'!G49,"")</f>
        <v>19</v>
      </c>
      <c r="E20" s="47">
        <f>IF('record sheet'!B49="o",'record sheet'!H49,"")</f>
        <v>8</v>
      </c>
      <c r="F20" s="4">
        <f>(D20*60)+E20</f>
        <v>1148</v>
      </c>
      <c r="G20" s="5">
        <f>(3+(C20-$C$29)/$C$33)</f>
        <v>3.1384779273517496</v>
      </c>
      <c r="H20" s="5">
        <f>(3+(($F$29-F20)/$F$33))</f>
        <v>4.244705815861936</v>
      </c>
      <c r="I20" s="6">
        <f>(G20+H20)*100</f>
        <v>738.3183743213685</v>
      </c>
      <c r="J20" s="46">
        <f t="shared" si="0"/>
        <v>148</v>
      </c>
    </row>
    <row r="21" spans="1:10" ht="19.5" customHeight="1">
      <c r="A21" s="27">
        <v>40</v>
      </c>
      <c r="B21" s="47">
        <f>IF('record sheet'!B26="o",'record sheet'!C26,"")</f>
        <v>125</v>
      </c>
      <c r="C21" s="47">
        <f>IF('record sheet'!B26="o",'record sheet'!I26,"")</f>
        <v>79</v>
      </c>
      <c r="D21" s="47">
        <f>IF('record sheet'!B26="o",'record sheet'!G26,"")</f>
        <v>27</v>
      </c>
      <c r="E21" s="47">
        <f>IF('record sheet'!B26="o",'record sheet'!H26,"")</f>
        <v>46</v>
      </c>
      <c r="F21" s="4">
        <f>(D21*60)+E21</f>
        <v>1666</v>
      </c>
      <c r="G21" s="5">
        <f>(3+(C21-$C$29)/$C$33)</f>
        <v>4.292460655282994</v>
      </c>
      <c r="H21" s="5">
        <f>(3+(($F$29-F21)/$F$33))</f>
        <v>3.108128442049211</v>
      </c>
      <c r="I21" s="6">
        <f>(G21+H21)*100</f>
        <v>740.0589097332205</v>
      </c>
      <c r="J21" s="46">
        <f t="shared" si="0"/>
        <v>125</v>
      </c>
    </row>
    <row r="22" spans="1:10" ht="19.5" customHeight="1">
      <c r="A22" s="27">
        <v>41</v>
      </c>
      <c r="B22" s="47">
        <f>IF('record sheet'!B8="o",'record sheet'!C8,"")</f>
        <v>107</v>
      </c>
      <c r="C22" s="47">
        <f>IF('record sheet'!B8="o",'record sheet'!I8,"")</f>
        <v>76</v>
      </c>
      <c r="D22" s="47">
        <f>IF('record sheet'!B8="o",'record sheet'!G8,"")</f>
        <v>26</v>
      </c>
      <c r="E22" s="47">
        <f>IF('record sheet'!B8="o",'record sheet'!H8,"")</f>
        <v>34</v>
      </c>
      <c r="F22" s="4">
        <f>(D22*60)+E22</f>
        <v>1594</v>
      </c>
      <c r="G22" s="5">
        <f>(3+(C22-$C$29)/$C$33)</f>
        <v>4.177062382489869</v>
      </c>
      <c r="H22" s="5">
        <f>(3+(($F$29-F22)/$F$33))</f>
        <v>3.266108308679551</v>
      </c>
      <c r="I22" s="6">
        <f>(G22+H22)*100</f>
        <v>744.3170691169421</v>
      </c>
      <c r="J22" s="46">
        <f t="shared" si="0"/>
        <v>107</v>
      </c>
    </row>
    <row r="23" spans="1:10" ht="19.5" customHeight="1">
      <c r="A23" s="27">
        <v>44</v>
      </c>
      <c r="B23" s="47">
        <f>IF('record sheet'!B28="o",'record sheet'!C28,"")</f>
        <v>127</v>
      </c>
      <c r="C23" s="47">
        <f>IF('record sheet'!B28="o",'record sheet'!I28,"")</f>
        <v>67</v>
      </c>
      <c r="D23" s="47">
        <f>IF('record sheet'!B28="o",'record sheet'!G28,"")</f>
        <v>20</v>
      </c>
      <c r="E23" s="47">
        <f>IF('record sheet'!B28="o",'record sheet'!H28,"")</f>
        <v>54</v>
      </c>
      <c r="F23" s="4">
        <f>(D23*60)+E23</f>
        <v>1254</v>
      </c>
      <c r="G23" s="5">
        <f>(3+(C23-$C$29)/$C$33)</f>
        <v>3.830867564110496</v>
      </c>
      <c r="H23" s="5">
        <f>(3+(($F$29-F23)/$F$33))</f>
        <v>4.012124345545047</v>
      </c>
      <c r="I23" s="6">
        <f>(G23+H23)*100</f>
        <v>784.2991909655543</v>
      </c>
      <c r="J23" s="46">
        <f t="shared" si="0"/>
        <v>127</v>
      </c>
    </row>
    <row r="24" spans="1:10" ht="19.5" customHeight="1">
      <c r="A24" s="27">
        <v>45</v>
      </c>
      <c r="B24" s="47">
        <f>IF('record sheet'!B4="o",'record sheet'!C4,"")</f>
        <v>103</v>
      </c>
      <c r="C24" s="47">
        <f>IF('record sheet'!B4="o",'record sheet'!I4,"")</f>
        <v>91</v>
      </c>
      <c r="D24" s="47">
        <f>IF('record sheet'!B4="o",'record sheet'!G4,"")</f>
        <v>27</v>
      </c>
      <c r="E24" s="47">
        <f>IF('record sheet'!B4="o",'record sheet'!H4,"")</f>
        <v>32</v>
      </c>
      <c r="F24" s="4">
        <f>(D24*60)+E24</f>
        <v>1652</v>
      </c>
      <c r="G24" s="5">
        <f>(3+(C24-$C$29)/$C$33)</f>
        <v>4.754053746455492</v>
      </c>
      <c r="H24" s="5">
        <f>(3+(($F$29-F24)/$F$33))</f>
        <v>3.1388467494495544</v>
      </c>
      <c r="I24" s="6">
        <f>(G24+H24)*100</f>
        <v>789.2900495905046</v>
      </c>
      <c r="J24" s="46">
        <f t="shared" si="0"/>
        <v>103</v>
      </c>
    </row>
    <row r="25" spans="1:10" ht="19.5" customHeight="1">
      <c r="A25" s="27">
        <v>46</v>
      </c>
      <c r="B25" s="47">
        <f>IF('record sheet'!B29="o",'record sheet'!C29,"")</f>
        <v>128</v>
      </c>
      <c r="C25" s="47">
        <f>IF('record sheet'!B29="o",'record sheet'!I29,"")</f>
        <v>68</v>
      </c>
      <c r="D25" s="47">
        <f>IF('record sheet'!B29="o",'record sheet'!G29,"")</f>
        <v>19</v>
      </c>
      <c r="E25" s="47">
        <f>IF('record sheet'!B29="o",'record sheet'!H29,"")</f>
        <v>54</v>
      </c>
      <c r="F25" s="4">
        <f>(D25*60)+E25</f>
        <v>1194</v>
      </c>
      <c r="G25" s="5">
        <f>(3+(C25-$C$29)/$C$33)</f>
        <v>3.8693336550415376</v>
      </c>
      <c r="H25" s="5">
        <f>(3+(($F$29-F25)/$F$33))</f>
        <v>4.143774234403663</v>
      </c>
      <c r="I25" s="6">
        <f>(G25+H25)*100</f>
        <v>801.3107889445201</v>
      </c>
      <c r="J25" s="46">
        <f t="shared" si="0"/>
        <v>128</v>
      </c>
    </row>
    <row r="26" spans="1:10" ht="19.5" customHeight="1">
      <c r="A26" s="27">
        <v>48</v>
      </c>
      <c r="B26" s="47">
        <f>IF('record sheet'!B10="o",'record sheet'!C10,"")</f>
        <v>109</v>
      </c>
      <c r="C26" s="47">
        <f>IF('record sheet'!B10="o",'record sheet'!I10,"")</f>
        <v>86</v>
      </c>
      <c r="D26" s="47">
        <f>IF('record sheet'!B10="o",'record sheet'!G10,"")</f>
        <v>23</v>
      </c>
      <c r="E26" s="47">
        <f>IF('record sheet'!B10="o",'record sheet'!H10,"")</f>
        <v>16</v>
      </c>
      <c r="F26" s="4">
        <f>(D26*60)+E26</f>
        <v>1396</v>
      </c>
      <c r="G26" s="5">
        <f>(3+(C26-$C$29)/$C$33)</f>
        <v>4.561723291800284</v>
      </c>
      <c r="H26" s="5">
        <f>(3+(($F$29-F26)/$F$33))</f>
        <v>3.7005529419129863</v>
      </c>
      <c r="I26" s="6">
        <f>(G26+H26)*100</f>
        <v>826.2276233713271</v>
      </c>
      <c r="J26" s="46">
        <f t="shared" si="0"/>
        <v>109</v>
      </c>
    </row>
    <row r="27" spans="1:10" ht="19.5" customHeight="1">
      <c r="A27" s="27">
        <v>50</v>
      </c>
      <c r="B27" s="47">
        <f>IF('record sheet'!B21="o",'record sheet'!C21,"")</f>
        <v>120</v>
      </c>
      <c r="C27" s="47">
        <f>IF('record sheet'!B21="o",'record sheet'!I21,"")</f>
        <v>83</v>
      </c>
      <c r="D27" s="47">
        <f>IF('record sheet'!B21="o",'record sheet'!G21,"")</f>
        <v>16</v>
      </c>
      <c r="E27" s="47">
        <f>IF('record sheet'!B21="o",'record sheet'!H21,"")</f>
        <v>22</v>
      </c>
      <c r="F27" s="4">
        <f>(D27*60)+E27</f>
        <v>982</v>
      </c>
      <c r="G27" s="5">
        <f>(3+(C27-$C$29)/$C$33)</f>
        <v>4.44632501900716</v>
      </c>
      <c r="H27" s="5">
        <f>(3+(($F$29-F27)/$F$33))</f>
        <v>4.608937175037443</v>
      </c>
      <c r="I27" s="6">
        <f>(G27+H27)*100</f>
        <v>905.5262194044603</v>
      </c>
      <c r="J27" s="46">
        <f t="shared" si="0"/>
        <v>120</v>
      </c>
    </row>
    <row r="28" spans="2:10" ht="15.75">
      <c r="B28" s="8"/>
      <c r="C28" s="8"/>
      <c r="D28" s="8"/>
      <c r="E28" s="8"/>
      <c r="F28" s="8"/>
      <c r="G28" s="8"/>
      <c r="H28" s="8"/>
      <c r="I28" s="28" t="s">
        <v>21</v>
      </c>
      <c r="J28" s="8"/>
    </row>
    <row r="29" spans="2:10" ht="15.75">
      <c r="B29" s="8" t="s">
        <v>2</v>
      </c>
      <c r="C29" s="18">
        <f>AVERAGE(C3:C27)</f>
        <v>45.4</v>
      </c>
      <c r="D29" s="39">
        <f>AVERAGE(D3:D27)</f>
        <v>28.08</v>
      </c>
      <c r="E29" s="31">
        <f>AVERAGE(E3:E27)</f>
        <v>30.48</v>
      </c>
      <c r="F29" s="31">
        <f>AVERAGE(F3:F27)</f>
        <v>1715.28</v>
      </c>
      <c r="G29" s="8"/>
      <c r="H29" s="19">
        <f>VLOOKUP(I29,$I$3:$J$27,2)</f>
        <v>120</v>
      </c>
      <c r="I29" s="21">
        <f>LARGE($I$3:$I$27,1)</f>
        <v>905.5262194044603</v>
      </c>
      <c r="J29" s="44" t="s">
        <v>22</v>
      </c>
    </row>
    <row r="30" spans="2:10" ht="15.75">
      <c r="B30" s="8" t="s">
        <v>3</v>
      </c>
      <c r="C30" s="10">
        <f>MAX(C3:C27)</f>
        <v>91</v>
      </c>
      <c r="D30" s="39">
        <f>MAX(D3:D27)</f>
        <v>45</v>
      </c>
      <c r="E30" s="10">
        <f>MAX(E3:E27)</f>
        <v>56</v>
      </c>
      <c r="F30" s="31">
        <f>MAX(F3:F27)</f>
        <v>2756</v>
      </c>
      <c r="G30" s="8"/>
      <c r="H30" s="19">
        <f>VLOOKUP(I30,$I$3:$J$27,2)</f>
        <v>109</v>
      </c>
      <c r="I30" s="20">
        <f>LARGE($I$3:$I$27,2)</f>
        <v>826.2276233713271</v>
      </c>
      <c r="J30" s="44" t="s">
        <v>23</v>
      </c>
    </row>
    <row r="31" spans="2:10" ht="15.75">
      <c r="B31" s="8" t="s">
        <v>4</v>
      </c>
      <c r="C31" s="10">
        <f>MIN(C3:C27)</f>
        <v>0</v>
      </c>
      <c r="D31" s="39">
        <f>MIN(D3:D27)</f>
        <v>16</v>
      </c>
      <c r="E31" s="10">
        <f>MIN(E3:E27)</f>
        <v>2</v>
      </c>
      <c r="F31" s="31">
        <f>MIN(F3:F27)</f>
        <v>982</v>
      </c>
      <c r="G31" s="8"/>
      <c r="H31" s="19">
        <f>VLOOKUP(I31,$I$3:$J$27,2)</f>
        <v>128</v>
      </c>
      <c r="I31" s="13">
        <f>LARGE($I$3:$I$27,3)</f>
        <v>801.3107889445201</v>
      </c>
      <c r="J31" s="44" t="s">
        <v>24</v>
      </c>
    </row>
    <row r="32" spans="2:10" ht="15">
      <c r="B32" s="8"/>
      <c r="C32" s="8"/>
      <c r="D32" s="8"/>
      <c r="E32" s="8"/>
      <c r="F32" s="11"/>
      <c r="G32" s="8"/>
      <c r="J32" s="8"/>
    </row>
    <row r="33" spans="2:10" ht="15">
      <c r="B33" s="41" t="s">
        <v>14</v>
      </c>
      <c r="C33" s="42">
        <f>STDEVP(C3:C27)</f>
        <v>25.996922894835073</v>
      </c>
      <c r="D33" s="12"/>
      <c r="E33" s="12"/>
      <c r="F33" s="11">
        <f>STDEVP(F3:F27)</f>
        <v>455.7542776540888</v>
      </c>
      <c r="G33" s="8"/>
      <c r="H33" s="19"/>
      <c r="I33" s="9"/>
      <c r="J33" s="8"/>
    </row>
    <row r="34" spans="2:10" ht="15">
      <c r="B34" s="8"/>
      <c r="C34" s="12"/>
      <c r="D34" s="12"/>
      <c r="E34" s="12"/>
      <c r="F34" s="11"/>
      <c r="G34" s="8"/>
      <c r="H34" s="8"/>
      <c r="I34" s="9"/>
      <c r="J34" s="8"/>
    </row>
    <row r="35" spans="1:10" ht="15">
      <c r="A35" s="10"/>
      <c r="B35" s="41" t="s">
        <v>5</v>
      </c>
      <c r="C35" s="42">
        <f>C33*3</f>
        <v>77.99076868450521</v>
      </c>
      <c r="D35" s="12"/>
      <c r="E35" s="12"/>
      <c r="F35" s="11">
        <f>F33*3</f>
        <v>1367.2628329622664</v>
      </c>
      <c r="G35" s="22"/>
      <c r="H35" s="8"/>
      <c r="I35" s="9"/>
      <c r="J35" s="8"/>
    </row>
    <row r="36" spans="1:10" ht="15">
      <c r="A36" s="10"/>
      <c r="B36" s="41" t="s">
        <v>7</v>
      </c>
      <c r="C36" s="42">
        <f>C33*4</f>
        <v>103.9876915793403</v>
      </c>
      <c r="D36" s="12"/>
      <c r="E36" s="12"/>
      <c r="F36" s="11">
        <f>F33*4</f>
        <v>1823.0171106163552</v>
      </c>
      <c r="G36" s="22"/>
      <c r="H36" s="8"/>
      <c r="I36" s="9"/>
      <c r="J36" s="8"/>
    </row>
    <row r="37" spans="1:10" ht="15">
      <c r="A37" s="10"/>
      <c r="B37" s="41" t="s">
        <v>6</v>
      </c>
      <c r="C37" s="42">
        <f>C33*6</f>
        <v>155.98153736901043</v>
      </c>
      <c r="D37" s="12"/>
      <c r="E37" s="12"/>
      <c r="F37" s="11">
        <f>F33*6</f>
        <v>2734.525665924533</v>
      </c>
      <c r="G37" s="22"/>
      <c r="H37" s="8"/>
      <c r="I37" s="7"/>
      <c r="J37" s="8"/>
    </row>
    <row r="38" spans="1:10" ht="15">
      <c r="A38" s="10"/>
      <c r="B38" s="8"/>
      <c r="C38" s="8"/>
      <c r="D38" s="8"/>
      <c r="E38" s="8"/>
      <c r="F38" s="8"/>
      <c r="G38" s="8"/>
      <c r="H38" s="8"/>
      <c r="I38" s="9"/>
      <c r="J38" s="8"/>
    </row>
    <row r="39" spans="1:10" ht="15">
      <c r="A39" s="10"/>
      <c r="B39" s="8"/>
      <c r="C39" s="8"/>
      <c r="D39" s="8"/>
      <c r="E39" s="8"/>
      <c r="F39" s="8"/>
      <c r="G39" s="8"/>
      <c r="H39" s="8"/>
      <c r="I39" s="9"/>
      <c r="J39" s="8"/>
    </row>
    <row r="40" spans="1:10" ht="15">
      <c r="A40" s="10"/>
      <c r="B40" s="8"/>
      <c r="C40" s="8"/>
      <c r="D40" s="8"/>
      <c r="E40" s="8"/>
      <c r="F40" s="12"/>
      <c r="G40" s="8"/>
      <c r="H40" s="8"/>
      <c r="I40" s="9"/>
      <c r="J40" s="8"/>
    </row>
    <row r="41" spans="1:10" ht="15">
      <c r="A41" s="10"/>
      <c r="B41" s="8"/>
      <c r="C41" s="8"/>
      <c r="D41" s="8"/>
      <c r="E41" s="8"/>
      <c r="F41" s="8"/>
      <c r="G41" s="8"/>
      <c r="H41" s="8"/>
      <c r="I41" s="9"/>
      <c r="J41" s="8"/>
    </row>
    <row r="42" spans="1:7" ht="15">
      <c r="A42" s="10"/>
      <c r="B42" s="8"/>
      <c r="C42" s="8"/>
      <c r="D42" s="8"/>
      <c r="E42" s="8"/>
      <c r="F42" s="8"/>
      <c r="G42" s="8"/>
    </row>
    <row r="43" spans="1:7" ht="15">
      <c r="A43" s="10"/>
      <c r="B43" s="8"/>
      <c r="C43" s="8"/>
      <c r="D43" s="8"/>
      <c r="E43" s="8"/>
      <c r="F43" s="8"/>
      <c r="G43" s="8"/>
    </row>
    <row r="44" spans="1:7" ht="15">
      <c r="A44" s="10"/>
      <c r="B44" s="8"/>
      <c r="C44" s="8"/>
      <c r="D44" s="8"/>
      <c r="E44" s="8"/>
      <c r="F44" s="8"/>
      <c r="G44" s="8"/>
    </row>
    <row r="45" spans="1:7" ht="15">
      <c r="A45" s="10"/>
      <c r="B45" s="8"/>
      <c r="C45" s="8"/>
      <c r="D45" s="8"/>
      <c r="E45" s="8"/>
      <c r="F45" s="8"/>
      <c r="G45" s="8"/>
    </row>
  </sheetData>
  <sheetProtection sheet="1" objects="1" scenarios="1"/>
  <mergeCells count="1">
    <mergeCell ref="D1:F1"/>
  </mergeCells>
  <printOptions gridLines="1"/>
  <pageMargins left="0.5" right="0.5" top="0.58" bottom="0.61" header="0.5" footer="0.5"/>
  <pageSetup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90" zoomScaleNormal="90" zoomScaleSheetLayoutView="100" workbookViewId="0" topLeftCell="A1">
      <selection activeCell="B2" sqref="B2"/>
    </sheetView>
  </sheetViews>
  <sheetFormatPr defaultColWidth="8.88671875" defaultRowHeight="15"/>
  <cols>
    <col min="1" max="1" width="4.77734375" style="17" customWidth="1"/>
    <col min="2" max="2" width="24.88671875" style="0" customWidth="1"/>
    <col min="4" max="4" width="8.88671875" style="35" customWidth="1"/>
    <col min="6" max="6" width="7.21484375" style="0" customWidth="1"/>
    <col min="7" max="7" width="16.3359375" style="0" customWidth="1"/>
    <col min="8" max="8" width="15.4453125" style="0" customWidth="1"/>
    <col min="9" max="9" width="14.21484375" style="1" bestFit="1" customWidth="1"/>
    <col min="10" max="10" width="14.3359375" style="0" bestFit="1" customWidth="1"/>
  </cols>
  <sheetData>
    <row r="1" spans="4:10" ht="15.75">
      <c r="D1" s="45" t="s">
        <v>10</v>
      </c>
      <c r="E1" s="45"/>
      <c r="F1" s="45"/>
      <c r="J1" s="8"/>
    </row>
    <row r="2" spans="2:10" ht="19.5" customHeight="1">
      <c r="B2" s="2" t="s">
        <v>0</v>
      </c>
      <c r="C2" s="2" t="s">
        <v>1</v>
      </c>
      <c r="D2" s="36" t="s">
        <v>11</v>
      </c>
      <c r="E2" s="2" t="s">
        <v>12</v>
      </c>
      <c r="F2" s="2" t="s">
        <v>13</v>
      </c>
      <c r="G2" s="2" t="s">
        <v>8</v>
      </c>
      <c r="H2" s="2" t="s">
        <v>9</v>
      </c>
      <c r="I2" s="3" t="s">
        <v>15</v>
      </c>
      <c r="J2" s="8"/>
    </row>
    <row r="3" spans="1:10" ht="19.5" customHeight="1">
      <c r="A3" s="27">
        <v>1</v>
      </c>
      <c r="B3" s="14">
        <f>'record sheet'!C2</f>
        <v>101</v>
      </c>
      <c r="C3" s="4">
        <f>'record sheet'!I2</f>
        <v>26</v>
      </c>
      <c r="D3" s="32">
        <f>'record sheet'!G2</f>
        <v>29</v>
      </c>
      <c r="E3" s="4">
        <f>('record sheet'!H2)</f>
        <v>35</v>
      </c>
      <c r="F3" s="4">
        <f aca="true" t="shared" si="0" ref="F3:F37">D3*60+E3</f>
        <v>1775</v>
      </c>
      <c r="G3" s="5">
        <f aca="true" t="shared" si="1" ref="G3:G37">(3+(C3-$C$40)/$C$44)</f>
        <v>2.047116459819507</v>
      </c>
      <c r="H3" s="5">
        <f aca="true" t="shared" si="2" ref="H3:H37">(3+(($F$40-F3)/$F$44))</f>
        <v>2.8289705088877337</v>
      </c>
      <c r="I3" s="6">
        <f aca="true" t="shared" si="3" ref="I3:I30">(G3+H3)*100</f>
        <v>487.60869687072403</v>
      </c>
      <c r="J3" s="46">
        <f aca="true" t="shared" si="4" ref="J3:J37">B3</f>
        <v>101</v>
      </c>
    </row>
    <row r="4" spans="1:10" ht="19.5" customHeight="1">
      <c r="A4" s="27">
        <v>2</v>
      </c>
      <c r="B4" s="14">
        <f>'record sheet'!C3</f>
        <v>102</v>
      </c>
      <c r="C4" s="4">
        <f>'record sheet'!I3</f>
        <v>44</v>
      </c>
      <c r="D4" s="32">
        <f>'record sheet'!G3</f>
        <v>29</v>
      </c>
      <c r="E4" s="4">
        <f>('record sheet'!H3)</f>
        <v>39</v>
      </c>
      <c r="F4" s="4">
        <f t="shared" si="0"/>
        <v>1779</v>
      </c>
      <c r="G4" s="5">
        <f t="shared" si="1"/>
        <v>2.6711462210603703</v>
      </c>
      <c r="H4" s="5">
        <f t="shared" si="2"/>
        <v>2.818450241420371</v>
      </c>
      <c r="I4" s="6">
        <f t="shared" si="3"/>
        <v>548.9596462480741</v>
      </c>
      <c r="J4" s="46">
        <f t="shared" si="4"/>
        <v>102</v>
      </c>
    </row>
    <row r="5" spans="1:10" ht="19.5" customHeight="1">
      <c r="A5" s="27">
        <v>3</v>
      </c>
      <c r="B5" s="14">
        <f>'record sheet'!C4</f>
        <v>103</v>
      </c>
      <c r="C5" s="4">
        <f>'record sheet'!I4</f>
        <v>91</v>
      </c>
      <c r="D5" s="32">
        <f>'record sheet'!G4</f>
        <v>27</v>
      </c>
      <c r="E5" s="4">
        <f>('record sheet'!H4)</f>
        <v>32</v>
      </c>
      <c r="F5" s="4">
        <f t="shared" si="0"/>
        <v>1652</v>
      </c>
      <c r="G5" s="5">
        <f t="shared" si="1"/>
        <v>4.300557264300402</v>
      </c>
      <c r="H5" s="5">
        <f t="shared" si="2"/>
        <v>3.1524687335091337</v>
      </c>
      <c r="I5" s="6">
        <f t="shared" si="3"/>
        <v>745.3025997809536</v>
      </c>
      <c r="J5" s="46">
        <f t="shared" si="4"/>
        <v>103</v>
      </c>
    </row>
    <row r="6" spans="1:10" ht="19.5" customHeight="1">
      <c r="A6" s="27">
        <v>4</v>
      </c>
      <c r="B6" s="14">
        <f>'record sheet'!C5</f>
        <v>104</v>
      </c>
      <c r="C6" s="4">
        <f>'record sheet'!I5</f>
        <v>13</v>
      </c>
      <c r="D6" s="32">
        <f>'record sheet'!G5</f>
        <v>27</v>
      </c>
      <c r="E6" s="4">
        <f>('record sheet'!H5)</f>
        <v>2</v>
      </c>
      <c r="F6" s="4">
        <f t="shared" si="0"/>
        <v>1622</v>
      </c>
      <c r="G6" s="5">
        <f t="shared" si="1"/>
        <v>1.5964282989233278</v>
      </c>
      <c r="H6" s="5">
        <f t="shared" si="2"/>
        <v>3.231370739514353</v>
      </c>
      <c r="I6" s="6">
        <f t="shared" si="3"/>
        <v>482.779903843768</v>
      </c>
      <c r="J6" s="46">
        <f t="shared" si="4"/>
        <v>104</v>
      </c>
    </row>
    <row r="7" spans="1:10" ht="19.5" customHeight="1">
      <c r="A7" s="27">
        <v>5</v>
      </c>
      <c r="B7" s="14">
        <f>'record sheet'!C6</f>
        <v>105</v>
      </c>
      <c r="C7" s="4">
        <f>'record sheet'!I6</f>
        <v>3</v>
      </c>
      <c r="D7" s="32">
        <f>'record sheet'!G6</f>
        <v>32</v>
      </c>
      <c r="E7" s="4">
        <f>('record sheet'!H6)</f>
        <v>26</v>
      </c>
      <c r="F7" s="4">
        <f t="shared" si="0"/>
        <v>1946</v>
      </c>
      <c r="G7" s="5">
        <f t="shared" si="1"/>
        <v>1.249745098233959</v>
      </c>
      <c r="H7" s="5">
        <f t="shared" si="2"/>
        <v>2.3792290746579825</v>
      </c>
      <c r="I7" s="6">
        <f t="shared" si="3"/>
        <v>362.89741728919415</v>
      </c>
      <c r="J7" s="41">
        <f t="shared" si="4"/>
        <v>105</v>
      </c>
    </row>
    <row r="8" spans="1:10" ht="19.5" customHeight="1">
      <c r="A8" s="27">
        <v>6</v>
      </c>
      <c r="B8" s="14">
        <f>'record sheet'!C7</f>
        <v>106</v>
      </c>
      <c r="C8" s="4">
        <f>'record sheet'!I7</f>
        <v>64</v>
      </c>
      <c r="D8" s="32">
        <f>'record sheet'!G7</f>
        <v>45</v>
      </c>
      <c r="E8" s="4">
        <f>('record sheet'!H7)</f>
        <v>7</v>
      </c>
      <c r="F8" s="4">
        <f t="shared" si="0"/>
        <v>2707</v>
      </c>
      <c r="G8" s="5">
        <f t="shared" si="1"/>
        <v>3.3645126224391073</v>
      </c>
      <c r="H8" s="5">
        <f t="shared" si="2"/>
        <v>0.3777481889922476</v>
      </c>
      <c r="I8" s="6">
        <f t="shared" si="3"/>
        <v>374.2260811431355</v>
      </c>
      <c r="J8" s="46">
        <f t="shared" si="4"/>
        <v>106</v>
      </c>
    </row>
    <row r="9" spans="1:10" ht="19.5" customHeight="1">
      <c r="A9" s="27">
        <v>7</v>
      </c>
      <c r="B9" s="14">
        <f>'record sheet'!C8</f>
        <v>107</v>
      </c>
      <c r="C9" s="4">
        <f>'record sheet'!I8</f>
        <v>76</v>
      </c>
      <c r="D9" s="32">
        <f>'record sheet'!G8</f>
        <v>26</v>
      </c>
      <c r="E9" s="4">
        <f>('record sheet'!H8)</f>
        <v>34</v>
      </c>
      <c r="F9" s="4">
        <f t="shared" si="0"/>
        <v>1594</v>
      </c>
      <c r="G9" s="5">
        <f t="shared" si="1"/>
        <v>3.7805324632663497</v>
      </c>
      <c r="H9" s="5">
        <f t="shared" si="2"/>
        <v>3.3050126117858913</v>
      </c>
      <c r="I9" s="6">
        <f t="shared" si="3"/>
        <v>708.5545075052241</v>
      </c>
      <c r="J9" s="46">
        <f t="shared" si="4"/>
        <v>107</v>
      </c>
    </row>
    <row r="10" spans="1:10" ht="19.5" customHeight="1">
      <c r="A10" s="27">
        <v>8</v>
      </c>
      <c r="B10" s="14">
        <f>'record sheet'!C9</f>
        <v>108</v>
      </c>
      <c r="C10" s="4">
        <f>'record sheet'!I9</f>
        <v>0</v>
      </c>
      <c r="D10" s="32">
        <f>'record sheet'!G9</f>
        <v>40</v>
      </c>
      <c r="E10" s="4">
        <f>('record sheet'!H9)</f>
        <v>34</v>
      </c>
      <c r="F10" s="4">
        <f t="shared" si="0"/>
        <v>2434</v>
      </c>
      <c r="G10" s="5">
        <f t="shared" si="1"/>
        <v>1.1457401380271486</v>
      </c>
      <c r="H10" s="5">
        <f t="shared" si="2"/>
        <v>1.0957564436397451</v>
      </c>
      <c r="I10" s="6">
        <f t="shared" si="3"/>
        <v>224.1496581666894</v>
      </c>
      <c r="J10" s="46">
        <f t="shared" si="4"/>
        <v>108</v>
      </c>
    </row>
    <row r="11" spans="1:10" ht="17.25" customHeight="1">
      <c r="A11" s="27">
        <v>9</v>
      </c>
      <c r="B11" s="14">
        <f>'record sheet'!C10</f>
        <v>109</v>
      </c>
      <c r="C11" s="4">
        <f>'record sheet'!I10</f>
        <v>86</v>
      </c>
      <c r="D11" s="32">
        <f>'record sheet'!G10</f>
        <v>23</v>
      </c>
      <c r="E11" s="4">
        <f>('record sheet'!H10)</f>
        <v>16</v>
      </c>
      <c r="F11" s="4">
        <f t="shared" si="0"/>
        <v>1396</v>
      </c>
      <c r="G11" s="5">
        <f t="shared" si="1"/>
        <v>4.1272156639557185</v>
      </c>
      <c r="H11" s="5">
        <f t="shared" si="2"/>
        <v>3.82576585142034</v>
      </c>
      <c r="I11" s="6">
        <f t="shared" si="3"/>
        <v>795.2981515376058</v>
      </c>
      <c r="J11" s="46">
        <f t="shared" si="4"/>
        <v>109</v>
      </c>
    </row>
    <row r="12" spans="1:10" ht="19.5" customHeight="1">
      <c r="A12" s="27">
        <v>10</v>
      </c>
      <c r="B12" s="14">
        <f>'record sheet'!C11</f>
        <v>110</v>
      </c>
      <c r="C12" s="4">
        <f>'record sheet'!I11</f>
        <v>30</v>
      </c>
      <c r="D12" s="32">
        <f>'record sheet'!G11</f>
        <v>34</v>
      </c>
      <c r="E12" s="4">
        <f>('record sheet'!H11)</f>
        <v>45</v>
      </c>
      <c r="F12" s="4">
        <f t="shared" si="0"/>
        <v>2085</v>
      </c>
      <c r="G12" s="5">
        <f t="shared" si="1"/>
        <v>2.185789740095254</v>
      </c>
      <c r="H12" s="5">
        <f t="shared" si="2"/>
        <v>2.013649780167132</v>
      </c>
      <c r="I12" s="6">
        <f t="shared" si="3"/>
        <v>419.9439520262386</v>
      </c>
      <c r="J12" s="46">
        <f t="shared" si="4"/>
        <v>110</v>
      </c>
    </row>
    <row r="13" spans="1:10" ht="19.5" customHeight="1">
      <c r="A13" s="27">
        <v>11</v>
      </c>
      <c r="B13" s="14">
        <f>'record sheet'!C12</f>
        <v>111</v>
      </c>
      <c r="C13" s="4">
        <f>'record sheet'!I12</f>
        <v>78</v>
      </c>
      <c r="D13" s="32">
        <f>'record sheet'!G12</f>
        <v>28</v>
      </c>
      <c r="E13" s="4">
        <f>('record sheet'!H12)</f>
        <v>49</v>
      </c>
      <c r="F13" s="4">
        <f t="shared" si="0"/>
        <v>1729</v>
      </c>
      <c r="G13" s="5">
        <f t="shared" si="1"/>
        <v>3.8498691034042234</v>
      </c>
      <c r="H13" s="5">
        <f t="shared" si="2"/>
        <v>2.9499535847624037</v>
      </c>
      <c r="I13" s="6">
        <f t="shared" si="3"/>
        <v>679.9822688166627</v>
      </c>
      <c r="J13" s="41">
        <f t="shared" si="4"/>
        <v>111</v>
      </c>
    </row>
    <row r="14" spans="1:10" ht="19.5" customHeight="1">
      <c r="A14" s="27">
        <v>12</v>
      </c>
      <c r="B14" s="14">
        <f>'record sheet'!C13</f>
        <v>112</v>
      </c>
      <c r="C14" s="4">
        <f>'record sheet'!I13</f>
        <v>0</v>
      </c>
      <c r="D14" s="32">
        <f>'record sheet'!G13</f>
        <v>31</v>
      </c>
      <c r="E14" s="4">
        <f>('record sheet'!H13)</f>
        <v>42</v>
      </c>
      <c r="F14" s="4">
        <f t="shared" si="0"/>
        <v>1902</v>
      </c>
      <c r="G14" s="5">
        <f t="shared" si="1"/>
        <v>1.1457401380271486</v>
      </c>
      <c r="H14" s="5">
        <f t="shared" si="2"/>
        <v>2.494952016798971</v>
      </c>
      <c r="I14" s="6">
        <f t="shared" si="3"/>
        <v>364.069215482612</v>
      </c>
      <c r="J14" s="46">
        <f t="shared" si="4"/>
        <v>112</v>
      </c>
    </row>
    <row r="15" spans="1:10" ht="19.5" customHeight="1">
      <c r="A15" s="27">
        <v>13</v>
      </c>
      <c r="B15" s="14">
        <f>'record sheet'!C14</f>
        <v>113</v>
      </c>
      <c r="C15" s="4">
        <f>'record sheet'!I14</f>
        <v>90</v>
      </c>
      <c r="D15" s="32">
        <f>'record sheet'!G14</f>
        <v>31</v>
      </c>
      <c r="E15" s="4">
        <f>('record sheet'!H14)</f>
        <v>28</v>
      </c>
      <c r="F15" s="4">
        <f t="shared" si="0"/>
        <v>1888</v>
      </c>
      <c r="G15" s="5">
        <f t="shared" si="1"/>
        <v>4.265888944231466</v>
      </c>
      <c r="H15" s="5">
        <f t="shared" si="2"/>
        <v>2.53177295293474</v>
      </c>
      <c r="I15" s="6">
        <f t="shared" si="3"/>
        <v>679.7661897166206</v>
      </c>
      <c r="J15" s="46">
        <f t="shared" si="4"/>
        <v>113</v>
      </c>
    </row>
    <row r="16" spans="1:10" ht="19.5" customHeight="1">
      <c r="A16" s="27">
        <v>14</v>
      </c>
      <c r="B16" s="14">
        <f>'record sheet'!C15</f>
        <v>114</v>
      </c>
      <c r="C16" s="4">
        <f>'record sheet'!I15</f>
        <v>24</v>
      </c>
      <c r="D16" s="32">
        <f>'record sheet'!G15</f>
        <v>30</v>
      </c>
      <c r="E16" s="4">
        <f>('record sheet'!H15)</f>
        <v>35</v>
      </c>
      <c r="F16" s="4">
        <f t="shared" si="0"/>
        <v>1835</v>
      </c>
      <c r="G16" s="5">
        <f t="shared" si="1"/>
        <v>1.9777798196816332</v>
      </c>
      <c r="H16" s="5">
        <f t="shared" si="2"/>
        <v>2.671166496877295</v>
      </c>
      <c r="I16" s="6">
        <f t="shared" si="3"/>
        <v>464.8946316558928</v>
      </c>
      <c r="J16" s="46">
        <f t="shared" si="4"/>
        <v>114</v>
      </c>
    </row>
    <row r="17" spans="1:10" ht="19.5" customHeight="1">
      <c r="A17" s="27">
        <v>15</v>
      </c>
      <c r="B17" s="14">
        <f>'record sheet'!C16</f>
        <v>115</v>
      </c>
      <c r="C17" s="4">
        <f>'record sheet'!I16</f>
        <v>0</v>
      </c>
      <c r="D17" s="32">
        <f>'record sheet'!G16</f>
        <v>28</v>
      </c>
      <c r="E17" s="4">
        <f>('record sheet'!H16)</f>
        <v>22</v>
      </c>
      <c r="F17" s="4">
        <f t="shared" si="0"/>
        <v>1702</v>
      </c>
      <c r="G17" s="5">
        <f t="shared" si="1"/>
        <v>1.1457401380271486</v>
      </c>
      <c r="H17" s="5">
        <f t="shared" si="2"/>
        <v>3.020965390167101</v>
      </c>
      <c r="I17" s="6">
        <f t="shared" si="3"/>
        <v>416.670552819425</v>
      </c>
      <c r="J17" s="46">
        <f t="shared" si="4"/>
        <v>115</v>
      </c>
    </row>
    <row r="18" spans="1:10" ht="19.5" customHeight="1">
      <c r="A18" s="27">
        <v>16</v>
      </c>
      <c r="B18" s="14">
        <f>'record sheet'!C17</f>
        <v>116</v>
      </c>
      <c r="C18" s="4">
        <f>'record sheet'!I17</f>
        <v>6</v>
      </c>
      <c r="D18" s="32">
        <f>'record sheet'!G17</f>
        <v>26</v>
      </c>
      <c r="E18" s="4">
        <f>('record sheet'!H17)</f>
        <v>43</v>
      </c>
      <c r="F18" s="4">
        <f t="shared" si="0"/>
        <v>1603</v>
      </c>
      <c r="G18" s="5">
        <f t="shared" si="1"/>
        <v>1.3537500584407698</v>
      </c>
      <c r="H18" s="5">
        <f t="shared" si="2"/>
        <v>3.2813420099843253</v>
      </c>
      <c r="I18" s="6">
        <f t="shared" si="3"/>
        <v>463.5092068425095</v>
      </c>
      <c r="J18" s="41">
        <f t="shared" si="4"/>
        <v>116</v>
      </c>
    </row>
    <row r="19" spans="1:10" ht="19.5" customHeight="1">
      <c r="A19" s="27">
        <v>17</v>
      </c>
      <c r="B19" s="14">
        <f>'record sheet'!C18</f>
        <v>117</v>
      </c>
      <c r="C19" s="4">
        <f>'record sheet'!I18</f>
        <v>92</v>
      </c>
      <c r="D19" s="32">
        <f>'record sheet'!G18</f>
        <v>22</v>
      </c>
      <c r="E19" s="4">
        <f>('record sheet'!H18)</f>
        <v>19</v>
      </c>
      <c r="F19" s="4">
        <f t="shared" si="0"/>
        <v>1339</v>
      </c>
      <c r="G19" s="5">
        <f t="shared" si="1"/>
        <v>4.33522558436934</v>
      </c>
      <c r="H19" s="5">
        <f t="shared" si="2"/>
        <v>3.975679662830257</v>
      </c>
      <c r="I19" s="6">
        <f t="shared" si="3"/>
        <v>831.0905247199596</v>
      </c>
      <c r="J19" s="46">
        <f t="shared" si="4"/>
        <v>117</v>
      </c>
    </row>
    <row r="20" spans="1:10" ht="19.5" customHeight="1">
      <c r="A20" s="27">
        <v>18</v>
      </c>
      <c r="B20" s="14">
        <f>'record sheet'!C19</f>
        <v>118</v>
      </c>
      <c r="C20" s="4">
        <f>'record sheet'!I19</f>
        <v>59</v>
      </c>
      <c r="D20" s="32">
        <f>'record sheet'!G19</f>
        <v>25</v>
      </c>
      <c r="E20" s="4">
        <f>('record sheet'!H19)</f>
        <v>48</v>
      </c>
      <c r="F20" s="4">
        <f t="shared" si="0"/>
        <v>1548</v>
      </c>
      <c r="G20" s="5">
        <f t="shared" si="1"/>
        <v>3.1911710220944234</v>
      </c>
      <c r="H20" s="5">
        <f t="shared" si="2"/>
        <v>3.4259956876605613</v>
      </c>
      <c r="I20" s="6">
        <f t="shared" si="3"/>
        <v>661.7166709754985</v>
      </c>
      <c r="J20" s="46">
        <f t="shared" si="4"/>
        <v>118</v>
      </c>
    </row>
    <row r="21" spans="1:10" ht="19.5" customHeight="1">
      <c r="A21" s="27">
        <v>19</v>
      </c>
      <c r="B21" s="14">
        <f>'record sheet'!C20</f>
        <v>119</v>
      </c>
      <c r="C21" s="4">
        <f>'record sheet'!I20</f>
        <v>80</v>
      </c>
      <c r="D21" s="32">
        <f>'record sheet'!G20</f>
        <v>24</v>
      </c>
      <c r="E21" s="4">
        <f>('record sheet'!H20)</f>
        <v>21</v>
      </c>
      <c r="F21" s="4">
        <f t="shared" si="0"/>
        <v>1461</v>
      </c>
      <c r="G21" s="5">
        <f t="shared" si="1"/>
        <v>3.919205743542097</v>
      </c>
      <c r="H21" s="5">
        <f t="shared" si="2"/>
        <v>3.6548115050756977</v>
      </c>
      <c r="I21" s="6">
        <f t="shared" si="3"/>
        <v>757.4017248617795</v>
      </c>
      <c r="J21" s="46">
        <f t="shared" si="4"/>
        <v>119</v>
      </c>
    </row>
    <row r="22" spans="1:10" ht="19.5" customHeight="1">
      <c r="A22" s="27">
        <v>20</v>
      </c>
      <c r="B22" s="14">
        <f>'record sheet'!C21</f>
        <v>120</v>
      </c>
      <c r="C22" s="4">
        <f>'record sheet'!I21</f>
        <v>83</v>
      </c>
      <c r="D22" s="32">
        <f>'record sheet'!G21</f>
        <v>16</v>
      </c>
      <c r="E22" s="4">
        <f>('record sheet'!H21)</f>
        <v>22</v>
      </c>
      <c r="F22" s="4">
        <f t="shared" si="0"/>
        <v>982</v>
      </c>
      <c r="G22" s="5">
        <f t="shared" si="1"/>
        <v>4.023210703748908</v>
      </c>
      <c r="H22" s="5">
        <f t="shared" si="2"/>
        <v>4.91461353429237</v>
      </c>
      <c r="I22" s="6">
        <f t="shared" si="3"/>
        <v>893.7824238041277</v>
      </c>
      <c r="J22" s="46">
        <f t="shared" si="4"/>
        <v>120</v>
      </c>
    </row>
    <row r="23" spans="1:10" ht="19.5" customHeight="1">
      <c r="A23" s="27">
        <v>21</v>
      </c>
      <c r="B23" s="14">
        <f>'record sheet'!C22</f>
        <v>121</v>
      </c>
      <c r="C23" s="4">
        <f>'record sheet'!I22</f>
        <v>56</v>
      </c>
      <c r="D23" s="32">
        <f>'record sheet'!G22</f>
        <v>20</v>
      </c>
      <c r="E23" s="4">
        <f>('record sheet'!H22)</f>
        <v>18</v>
      </c>
      <c r="F23" s="4">
        <f t="shared" si="0"/>
        <v>1218</v>
      </c>
      <c r="G23" s="5">
        <f t="shared" si="1"/>
        <v>3.0871660618876127</v>
      </c>
      <c r="H23" s="5">
        <f t="shared" si="2"/>
        <v>4.293917753717976</v>
      </c>
      <c r="I23" s="6">
        <f t="shared" si="3"/>
        <v>738.1083815605589</v>
      </c>
      <c r="J23" s="46">
        <f t="shared" si="4"/>
        <v>121</v>
      </c>
    </row>
    <row r="24" spans="1:10" ht="19.5" customHeight="1">
      <c r="A24" s="27">
        <v>22</v>
      </c>
      <c r="B24" s="14">
        <f>'record sheet'!C23</f>
        <v>122</v>
      </c>
      <c r="C24" s="4">
        <f>'record sheet'!I23</f>
        <v>84</v>
      </c>
      <c r="D24" s="32">
        <f>'record sheet'!G23</f>
        <v>18</v>
      </c>
      <c r="E24" s="4">
        <f>('record sheet'!H23)</f>
        <v>28</v>
      </c>
      <c r="F24" s="4">
        <f t="shared" si="0"/>
        <v>1108</v>
      </c>
      <c r="G24" s="5">
        <f t="shared" si="1"/>
        <v>4.057879023817844</v>
      </c>
      <c r="H24" s="5">
        <f t="shared" si="2"/>
        <v>4.5832251090704474</v>
      </c>
      <c r="I24" s="6">
        <f t="shared" si="3"/>
        <v>864.1104132888291</v>
      </c>
      <c r="J24" s="46">
        <f t="shared" si="4"/>
        <v>122</v>
      </c>
    </row>
    <row r="25" spans="1:10" ht="19.5" customHeight="1">
      <c r="A25" s="27">
        <v>23</v>
      </c>
      <c r="B25" s="14">
        <f>'record sheet'!C24</f>
        <v>123</v>
      </c>
      <c r="C25" s="4">
        <f>'record sheet'!I24</f>
        <v>77</v>
      </c>
      <c r="D25" s="32">
        <f>'record sheet'!G24</f>
        <v>26</v>
      </c>
      <c r="E25" s="4">
        <f>('record sheet'!H24)</f>
        <v>28</v>
      </c>
      <c r="F25" s="4">
        <f t="shared" si="0"/>
        <v>1588</v>
      </c>
      <c r="G25" s="5">
        <f t="shared" si="1"/>
        <v>3.8152007833352863</v>
      </c>
      <c r="H25" s="5">
        <f t="shared" si="2"/>
        <v>3.320793012986935</v>
      </c>
      <c r="I25" s="6">
        <f t="shared" si="3"/>
        <v>713.5993796322222</v>
      </c>
      <c r="J25" s="46">
        <f t="shared" si="4"/>
        <v>123</v>
      </c>
    </row>
    <row r="26" spans="1:10" ht="19.5" customHeight="1">
      <c r="A26" s="27">
        <v>24</v>
      </c>
      <c r="B26" s="14">
        <f>'record sheet'!C25</f>
        <v>124</v>
      </c>
      <c r="C26" s="4">
        <f>'record sheet'!I25</f>
        <v>59</v>
      </c>
      <c r="D26" s="32">
        <f>'record sheet'!G25</f>
        <v>38</v>
      </c>
      <c r="E26" s="4">
        <f>('record sheet'!H25)</f>
        <v>2</v>
      </c>
      <c r="F26" s="4">
        <f t="shared" si="0"/>
        <v>2282</v>
      </c>
      <c r="G26" s="5">
        <f t="shared" si="1"/>
        <v>3.1911710220944234</v>
      </c>
      <c r="H26" s="5">
        <f t="shared" si="2"/>
        <v>1.495526607399524</v>
      </c>
      <c r="I26" s="6">
        <f t="shared" si="3"/>
        <v>468.66976294939474</v>
      </c>
      <c r="J26" s="46">
        <f t="shared" si="4"/>
        <v>124</v>
      </c>
    </row>
    <row r="27" spans="1:10" ht="19.5" customHeight="1">
      <c r="A27" s="27">
        <v>25</v>
      </c>
      <c r="B27" s="14">
        <f>'record sheet'!C26</f>
        <v>125</v>
      </c>
      <c r="C27" s="4">
        <f>'record sheet'!I26</f>
        <v>79</v>
      </c>
      <c r="D27" s="32">
        <f>'record sheet'!G26</f>
        <v>27</v>
      </c>
      <c r="E27" s="4">
        <f>('record sheet'!H26)</f>
        <v>46</v>
      </c>
      <c r="F27" s="4">
        <f t="shared" si="0"/>
        <v>1666</v>
      </c>
      <c r="G27" s="5">
        <f t="shared" si="1"/>
        <v>3.8845374234731604</v>
      </c>
      <c r="H27" s="5">
        <f t="shared" si="2"/>
        <v>3.1156477973733643</v>
      </c>
      <c r="I27" s="6">
        <f t="shared" si="3"/>
        <v>700.0185220846525</v>
      </c>
      <c r="J27" s="46">
        <f t="shared" si="4"/>
        <v>125</v>
      </c>
    </row>
    <row r="28" spans="1:10" ht="19.5" customHeight="1">
      <c r="A28" s="27">
        <v>26</v>
      </c>
      <c r="B28" s="14">
        <f>'record sheet'!C27</f>
        <v>126</v>
      </c>
      <c r="C28" s="4">
        <f>'record sheet'!I27</f>
        <v>46</v>
      </c>
      <c r="D28" s="32">
        <f>'record sheet'!G27</f>
        <v>25</v>
      </c>
      <c r="E28" s="4">
        <f>('record sheet'!H27)</f>
        <v>49</v>
      </c>
      <c r="F28" s="4">
        <f t="shared" si="0"/>
        <v>1549</v>
      </c>
      <c r="G28" s="5">
        <f t="shared" si="1"/>
        <v>2.740482861198244</v>
      </c>
      <c r="H28" s="5">
        <f t="shared" si="2"/>
        <v>3.4233656207937204</v>
      </c>
      <c r="I28" s="6">
        <f t="shared" si="3"/>
        <v>616.3848481991964</v>
      </c>
      <c r="J28" s="41">
        <f t="shared" si="4"/>
        <v>126</v>
      </c>
    </row>
    <row r="29" spans="1:10" ht="19.5" customHeight="1">
      <c r="A29" s="27">
        <v>27</v>
      </c>
      <c r="B29" s="14">
        <f>'record sheet'!C28</f>
        <v>127</v>
      </c>
      <c r="C29" s="4">
        <f>'record sheet'!I28</f>
        <v>67</v>
      </c>
      <c r="D29" s="32">
        <f>'record sheet'!G28</f>
        <v>20</v>
      </c>
      <c r="E29" s="4">
        <f>('record sheet'!H28)</f>
        <v>54</v>
      </c>
      <c r="F29" s="4">
        <f t="shared" si="0"/>
        <v>1254</v>
      </c>
      <c r="G29" s="5">
        <f t="shared" si="1"/>
        <v>3.468517582645918</v>
      </c>
      <c r="H29" s="5">
        <f t="shared" si="2"/>
        <v>4.1992353465117125</v>
      </c>
      <c r="I29" s="6">
        <f t="shared" si="3"/>
        <v>766.7752929157631</v>
      </c>
      <c r="J29" s="46">
        <f t="shared" si="4"/>
        <v>127</v>
      </c>
    </row>
    <row r="30" spans="1:10" ht="19.5" customHeight="1">
      <c r="A30" s="27">
        <v>28</v>
      </c>
      <c r="B30" s="14">
        <f>'record sheet'!C29</f>
        <v>128</v>
      </c>
      <c r="C30" s="4">
        <f>'record sheet'!I29</f>
        <v>68</v>
      </c>
      <c r="D30" s="32">
        <f>'record sheet'!G29</f>
        <v>19</v>
      </c>
      <c r="E30" s="4">
        <f>('record sheet'!H29)</f>
        <v>54</v>
      </c>
      <c r="F30" s="4">
        <f t="shared" si="0"/>
        <v>1194</v>
      </c>
      <c r="G30" s="5">
        <f t="shared" si="1"/>
        <v>3.503185902714855</v>
      </c>
      <c r="H30" s="5">
        <f t="shared" si="2"/>
        <v>4.357039358522151</v>
      </c>
      <c r="I30" s="6">
        <f t="shared" si="3"/>
        <v>786.0225261237006</v>
      </c>
      <c r="J30" s="46">
        <f t="shared" si="4"/>
        <v>128</v>
      </c>
    </row>
    <row r="31" spans="1:10" ht="19.5" customHeight="1">
      <c r="A31" s="27">
        <v>29</v>
      </c>
      <c r="B31" s="14">
        <f>'record sheet'!C30</f>
        <v>129</v>
      </c>
      <c r="C31" s="4">
        <f>'record sheet'!I30</f>
        <v>45</v>
      </c>
      <c r="D31" s="32">
        <f>'record sheet'!G30</f>
        <v>26</v>
      </c>
      <c r="E31" s="4">
        <f>('record sheet'!H30)</f>
        <v>12</v>
      </c>
      <c r="F31" s="4">
        <f t="shared" si="0"/>
        <v>1572</v>
      </c>
      <c r="G31" s="5">
        <f t="shared" si="1"/>
        <v>2.7058145411293073</v>
      </c>
      <c r="H31" s="5">
        <f t="shared" si="2"/>
        <v>3.3628740828563854</v>
      </c>
      <c r="I31" s="6">
        <f aca="true" t="shared" si="5" ref="I31:I37">(G31+H31)*100</f>
        <v>606.8688623985693</v>
      </c>
      <c r="J31" s="46">
        <f t="shared" si="4"/>
        <v>129</v>
      </c>
    </row>
    <row r="32" spans="1:10" ht="19.5" customHeight="1">
      <c r="A32" s="27">
        <v>30</v>
      </c>
      <c r="B32" s="14">
        <f>'record sheet'!C31</f>
        <v>130</v>
      </c>
      <c r="C32" s="4">
        <f>'record sheet'!I31</f>
        <v>58</v>
      </c>
      <c r="D32" s="32">
        <f>'record sheet'!G31</f>
        <v>34</v>
      </c>
      <c r="E32" s="4">
        <f>('record sheet'!H31)</f>
        <v>14</v>
      </c>
      <c r="F32" s="4">
        <f t="shared" si="0"/>
        <v>2054</v>
      </c>
      <c r="G32" s="5">
        <f t="shared" si="1"/>
        <v>3.1565027020254863</v>
      </c>
      <c r="H32" s="5">
        <f t="shared" si="2"/>
        <v>2.0951818530391924</v>
      </c>
      <c r="I32" s="6">
        <f t="shared" si="5"/>
        <v>525.1684555064679</v>
      </c>
      <c r="J32" s="46">
        <f t="shared" si="4"/>
        <v>130</v>
      </c>
    </row>
    <row r="33" spans="1:10" ht="19.5" customHeight="1">
      <c r="A33" s="27">
        <v>31</v>
      </c>
      <c r="B33" s="14">
        <f>'record sheet'!C32</f>
        <v>131</v>
      </c>
      <c r="C33" s="4">
        <f>'record sheet'!I32</f>
        <v>65</v>
      </c>
      <c r="D33" s="32">
        <f>'record sheet'!G32</f>
        <v>24</v>
      </c>
      <c r="E33" s="4">
        <f>('record sheet'!H32)</f>
        <v>5</v>
      </c>
      <c r="F33" s="4">
        <f t="shared" si="0"/>
        <v>1445</v>
      </c>
      <c r="G33" s="5">
        <f t="shared" si="1"/>
        <v>3.3991809425080444</v>
      </c>
      <c r="H33" s="5">
        <f t="shared" si="2"/>
        <v>3.6968925749451484</v>
      </c>
      <c r="I33" s="6">
        <f t="shared" si="5"/>
        <v>709.6073517453193</v>
      </c>
      <c r="J33" s="46">
        <f t="shared" si="4"/>
        <v>131</v>
      </c>
    </row>
    <row r="34" spans="1:10" ht="19.5" customHeight="1">
      <c r="A34" s="27">
        <v>32</v>
      </c>
      <c r="B34" s="14">
        <f>'record sheet'!C33</f>
        <v>132</v>
      </c>
      <c r="C34" s="4">
        <f>'record sheet'!I33</f>
        <v>35</v>
      </c>
      <c r="D34" s="32">
        <f>'record sheet'!G33</f>
        <v>37</v>
      </c>
      <c r="E34" s="4">
        <f>('record sheet'!H33)</f>
        <v>46</v>
      </c>
      <c r="F34" s="4">
        <f t="shared" si="0"/>
        <v>2266</v>
      </c>
      <c r="G34" s="5">
        <f t="shared" si="1"/>
        <v>2.3591313404399386</v>
      </c>
      <c r="H34" s="5">
        <f t="shared" si="2"/>
        <v>1.5376076772689744</v>
      </c>
      <c r="I34" s="6">
        <f t="shared" si="5"/>
        <v>389.6739017708913</v>
      </c>
      <c r="J34" s="46">
        <f t="shared" si="4"/>
        <v>132</v>
      </c>
    </row>
    <row r="35" spans="1:10" ht="19.5" customHeight="1">
      <c r="A35" s="27">
        <v>33</v>
      </c>
      <c r="B35" s="14">
        <f>'record sheet'!C34</f>
        <v>133</v>
      </c>
      <c r="C35" s="4">
        <f>'record sheet'!I34</f>
        <v>71</v>
      </c>
      <c r="D35" s="32">
        <f>'record sheet'!G34</f>
        <v>37</v>
      </c>
      <c r="E35" s="4">
        <f>('record sheet'!H34)</f>
        <v>32</v>
      </c>
      <c r="F35" s="4">
        <f t="shared" si="0"/>
        <v>2252</v>
      </c>
      <c r="G35" s="5">
        <f t="shared" si="1"/>
        <v>3.6071908629216654</v>
      </c>
      <c r="H35" s="5">
        <f t="shared" si="2"/>
        <v>1.5744286134047434</v>
      </c>
      <c r="I35" s="6">
        <f t="shared" si="5"/>
        <v>518.1619476326409</v>
      </c>
      <c r="J35" s="46">
        <f t="shared" si="4"/>
        <v>133</v>
      </c>
    </row>
    <row r="36" spans="1:10" ht="19.5" customHeight="1">
      <c r="A36" s="27">
        <v>34</v>
      </c>
      <c r="B36" s="14">
        <f>'record sheet'!C35</f>
        <v>134</v>
      </c>
      <c r="C36" s="4">
        <f>'record sheet'!I35</f>
        <v>49</v>
      </c>
      <c r="D36" s="32">
        <f>'record sheet'!G35</f>
        <v>24</v>
      </c>
      <c r="E36" s="4">
        <f>('record sheet'!H35)</f>
        <v>45</v>
      </c>
      <c r="F36" s="4">
        <f t="shared" si="0"/>
        <v>1485</v>
      </c>
      <c r="G36" s="5">
        <f t="shared" si="1"/>
        <v>2.8444878214050546</v>
      </c>
      <c r="H36" s="5">
        <f t="shared" si="2"/>
        <v>3.591689900271522</v>
      </c>
      <c r="I36" s="6">
        <f t="shared" si="5"/>
        <v>643.6177721676577</v>
      </c>
      <c r="J36" s="46">
        <f t="shared" si="4"/>
        <v>134</v>
      </c>
    </row>
    <row r="37" spans="1:10" ht="19.5" customHeight="1">
      <c r="A37" s="27">
        <v>35</v>
      </c>
      <c r="B37" s="14">
        <f>'record sheet'!C36</f>
        <v>135</v>
      </c>
      <c r="C37" s="4">
        <f>'record sheet'!I36</f>
        <v>68</v>
      </c>
      <c r="D37" s="32">
        <f>'record sheet'!G36</f>
        <v>32</v>
      </c>
      <c r="E37" s="4">
        <f>('record sheet'!H36)</f>
        <v>17</v>
      </c>
      <c r="F37" s="4">
        <f t="shared" si="0"/>
        <v>1937</v>
      </c>
      <c r="G37" s="5">
        <f t="shared" si="1"/>
        <v>3.503185902714855</v>
      </c>
      <c r="H37" s="5">
        <f t="shared" si="2"/>
        <v>2.4028996764595485</v>
      </c>
      <c r="I37" s="6">
        <f t="shared" si="5"/>
        <v>590.6085579174404</v>
      </c>
      <c r="J37" s="46">
        <f t="shared" si="4"/>
        <v>135</v>
      </c>
    </row>
    <row r="38" spans="2:10" ht="19.5" customHeight="1">
      <c r="B38" s="23"/>
      <c r="C38" s="24"/>
      <c r="D38" s="37"/>
      <c r="E38" s="24"/>
      <c r="F38" s="24"/>
      <c r="G38" s="25"/>
      <c r="H38" s="25"/>
      <c r="I38" s="26"/>
      <c r="J38" s="8"/>
    </row>
    <row r="39" spans="2:10" ht="15.75">
      <c r="B39" s="8"/>
      <c r="C39" s="8"/>
      <c r="D39" s="38"/>
      <c r="E39" s="8"/>
      <c r="F39" s="8"/>
      <c r="G39" s="8"/>
      <c r="H39" s="8"/>
      <c r="I39" s="28" t="s">
        <v>21</v>
      </c>
      <c r="J39" s="8"/>
    </row>
    <row r="40" spans="2:10" ht="15.75">
      <c r="B40" s="8" t="s">
        <v>2</v>
      </c>
      <c r="C40" s="18">
        <f>AVERAGE(C3:C37)</f>
        <v>53.48571428571429</v>
      </c>
      <c r="D40" s="39">
        <f>AVERAGE(D3:D37)</f>
        <v>28</v>
      </c>
      <c r="E40" s="31">
        <f>AVERAGE(E3:E37)</f>
        <v>29.97142857142857</v>
      </c>
      <c r="F40" s="31">
        <f>AVERAGE(F3:F37)</f>
        <v>1709.9714285714285</v>
      </c>
      <c r="G40" s="8"/>
      <c r="H40" s="19">
        <f>VLOOKUP(I40,$I$3:$J$37,2)</f>
        <v>135</v>
      </c>
      <c r="I40" s="21">
        <f>LARGE($I$3:$I$37,1)</f>
        <v>893.7824238041277</v>
      </c>
      <c r="J40" s="10" t="s">
        <v>22</v>
      </c>
    </row>
    <row r="41" spans="2:10" ht="15.75">
      <c r="B41" s="8" t="s">
        <v>3</v>
      </c>
      <c r="C41" s="10">
        <f>MAX(C3:C37)</f>
        <v>92</v>
      </c>
      <c r="D41" s="39">
        <f>MAX(D3:D37)</f>
        <v>45</v>
      </c>
      <c r="E41" s="10">
        <f>MAX(E3:E37)</f>
        <v>54</v>
      </c>
      <c r="F41" s="31">
        <f>MAX(F3:F37)</f>
        <v>2707</v>
      </c>
      <c r="G41" s="8"/>
      <c r="H41" s="19">
        <f>VLOOKUP(I41,$I$3:$J$37,2)</f>
        <v>135</v>
      </c>
      <c r="I41" s="20">
        <f>LARGE($I$3:$I$37,2)</f>
        <v>864.1104132888291</v>
      </c>
      <c r="J41" s="10" t="s">
        <v>23</v>
      </c>
    </row>
    <row r="42" spans="2:10" ht="15.75">
      <c r="B42" s="8" t="s">
        <v>4</v>
      </c>
      <c r="C42" s="10">
        <f>MIN(C3:C37)</f>
        <v>0</v>
      </c>
      <c r="D42" s="39">
        <f>MIN(D3:D37)</f>
        <v>16</v>
      </c>
      <c r="E42" s="10">
        <f>MIN(E3:E37)</f>
        <v>2</v>
      </c>
      <c r="F42" s="31">
        <f>MIN(F3:F37)</f>
        <v>982</v>
      </c>
      <c r="G42" s="8"/>
      <c r="H42" s="19">
        <f>VLOOKUP(I42,$I$3:$J$37,2)</f>
        <v>135</v>
      </c>
      <c r="I42" s="13">
        <f>LARGE($I$3:$I$37,3)</f>
        <v>831.0905247199596</v>
      </c>
      <c r="J42" s="10" t="s">
        <v>24</v>
      </c>
    </row>
    <row r="43" spans="2:10" ht="15">
      <c r="B43" s="8"/>
      <c r="C43" s="8"/>
      <c r="D43" s="38"/>
      <c r="E43" s="8"/>
      <c r="F43" s="11"/>
      <c r="G43" s="8"/>
      <c r="J43" s="8"/>
    </row>
    <row r="44" spans="2:10" ht="15">
      <c r="B44" s="41" t="s">
        <v>14</v>
      </c>
      <c r="C44" s="42">
        <f>STDEVP(C3:C37)</f>
        <v>28.844778114761016</v>
      </c>
      <c r="D44" s="48"/>
      <c r="E44" s="42"/>
      <c r="F44" s="49">
        <f>STDEVP(F3:F37)</f>
        <v>380.21846995899506</v>
      </c>
      <c r="G44" s="8"/>
      <c r="H44" s="19"/>
      <c r="I44" s="9"/>
      <c r="J44" s="8"/>
    </row>
    <row r="45" spans="2:10" ht="15">
      <c r="B45" s="41"/>
      <c r="C45" s="42"/>
      <c r="D45" s="48"/>
      <c r="E45" s="42"/>
      <c r="F45" s="49"/>
      <c r="G45" s="8"/>
      <c r="H45" s="8"/>
      <c r="I45" s="9"/>
      <c r="J45" s="8"/>
    </row>
    <row r="46" spans="1:10" ht="15">
      <c r="A46" s="10"/>
      <c r="B46" s="41" t="s">
        <v>5</v>
      </c>
      <c r="C46" s="42">
        <f>C44*3</f>
        <v>86.53433434428305</v>
      </c>
      <c r="D46" s="48"/>
      <c r="E46" s="42"/>
      <c r="F46" s="49">
        <f>F44*3</f>
        <v>1140.6554098769852</v>
      </c>
      <c r="G46" s="22"/>
      <c r="H46" s="8"/>
      <c r="I46" s="9"/>
      <c r="J46" s="8"/>
    </row>
    <row r="47" spans="1:10" ht="15">
      <c r="A47" s="10"/>
      <c r="B47" s="41" t="s">
        <v>7</v>
      </c>
      <c r="C47" s="42">
        <f>C44*4</f>
        <v>115.37911245904407</v>
      </c>
      <c r="D47" s="48"/>
      <c r="E47" s="42"/>
      <c r="F47" s="49">
        <f>F44*4</f>
        <v>1520.8738798359802</v>
      </c>
      <c r="G47" s="22"/>
      <c r="H47" s="8"/>
      <c r="I47" s="9"/>
      <c r="J47" s="8"/>
    </row>
    <row r="48" spans="1:10" ht="15">
      <c r="A48" s="10"/>
      <c r="B48" s="41" t="s">
        <v>6</v>
      </c>
      <c r="C48" s="42">
        <f>C44*6</f>
        <v>173.0686686885661</v>
      </c>
      <c r="D48" s="48"/>
      <c r="E48" s="42"/>
      <c r="F48" s="49">
        <f>F44*6</f>
        <v>2281.3108197539705</v>
      </c>
      <c r="G48" s="22"/>
      <c r="H48" s="8"/>
      <c r="I48" s="7"/>
      <c r="J48" s="8"/>
    </row>
    <row r="49" spans="1:10" ht="15">
      <c r="A49" s="10"/>
      <c r="B49" s="8"/>
      <c r="C49" s="8"/>
      <c r="D49" s="38"/>
      <c r="E49" s="8"/>
      <c r="F49" s="8"/>
      <c r="G49" s="8"/>
      <c r="H49" s="8"/>
      <c r="I49" s="9"/>
      <c r="J49" s="8"/>
    </row>
    <row r="50" spans="1:10" ht="15">
      <c r="A50" s="10"/>
      <c r="B50" s="8"/>
      <c r="C50" s="8"/>
      <c r="D50" s="38"/>
      <c r="E50" s="8"/>
      <c r="F50" s="8"/>
      <c r="G50" s="8"/>
      <c r="H50" s="8"/>
      <c r="I50" s="9"/>
      <c r="J50" s="8"/>
    </row>
    <row r="51" spans="1:10" ht="15">
      <c r="A51" s="10"/>
      <c r="B51" s="8"/>
      <c r="C51" s="8"/>
      <c r="D51" s="38"/>
      <c r="E51" s="8"/>
      <c r="F51" s="12"/>
      <c r="G51" s="8"/>
      <c r="H51" s="8"/>
      <c r="I51" s="9"/>
      <c r="J51" s="8"/>
    </row>
    <row r="52" spans="1:10" ht="15">
      <c r="A52" s="10"/>
      <c r="B52" s="8"/>
      <c r="C52" s="8"/>
      <c r="D52" s="38"/>
      <c r="E52" s="8"/>
      <c r="F52" s="8"/>
      <c r="G52" s="8"/>
      <c r="H52" s="8"/>
      <c r="I52" s="9"/>
      <c r="J52" s="8"/>
    </row>
    <row r="53" spans="1:7" ht="15">
      <c r="A53" s="10"/>
      <c r="B53" s="8"/>
      <c r="C53" s="8"/>
      <c r="D53" s="38"/>
      <c r="E53" s="8"/>
      <c r="F53" s="8"/>
      <c r="G53" s="8"/>
    </row>
    <row r="54" spans="1:7" ht="15">
      <c r="A54" s="10"/>
      <c r="B54" s="8"/>
      <c r="C54" s="8"/>
      <c r="D54" s="38"/>
      <c r="E54" s="8"/>
      <c r="F54" s="8"/>
      <c r="G54" s="8"/>
    </row>
    <row r="55" spans="1:7" ht="15">
      <c r="A55" s="10"/>
      <c r="B55" s="8"/>
      <c r="C55" s="8"/>
      <c r="D55" s="38"/>
      <c r="E55" s="8"/>
      <c r="F55" s="8"/>
      <c r="G55" s="8"/>
    </row>
    <row r="56" spans="1:7" ht="15">
      <c r="A56" s="10"/>
      <c r="B56" s="8"/>
      <c r="C56" s="8"/>
      <c r="D56" s="38"/>
      <c r="E56" s="8"/>
      <c r="F56" s="8"/>
      <c r="G56" s="8"/>
    </row>
  </sheetData>
  <sheetProtection password="8E71" sheet="1" objects="1" scenarios="1"/>
  <mergeCells count="1">
    <mergeCell ref="D1:F1"/>
  </mergeCells>
  <printOptions/>
  <pageMargins left="0.5" right="0.5" top="0.58" bottom="0.61" header="0.5" footer="0.5"/>
  <pageSetup fitToHeight="1" fitToWidth="1" horizontalDpi="300" verticalDpi="3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A26" sqref="A26"/>
    </sheetView>
  </sheetViews>
  <sheetFormatPr defaultColWidth="8.88671875" defaultRowHeight="15"/>
  <cols>
    <col min="2" max="2" width="8.88671875" style="43" customWidth="1"/>
  </cols>
  <sheetData>
    <row r="1" ht="15">
      <c r="A1" t="s">
        <v>29</v>
      </c>
    </row>
    <row r="4" ht="15">
      <c r="A4" t="s">
        <v>30</v>
      </c>
    </row>
    <row r="7" ht="15">
      <c r="A7" t="s">
        <v>31</v>
      </c>
    </row>
    <row r="8" ht="15">
      <c r="A8" t="s">
        <v>32</v>
      </c>
    </row>
    <row r="9" ht="15">
      <c r="A9" t="s">
        <v>33</v>
      </c>
    </row>
    <row r="12" ht="15">
      <c r="A12" t="s">
        <v>35</v>
      </c>
    </row>
    <row r="13" ht="15">
      <c r="A13" t="s">
        <v>36</v>
      </c>
    </row>
    <row r="14" ht="15">
      <c r="A14" t="s">
        <v>37</v>
      </c>
    </row>
    <row r="15" ht="15">
      <c r="A15" t="s">
        <v>34</v>
      </c>
    </row>
    <row r="18" ht="15">
      <c r="A18" t="s">
        <v>38</v>
      </c>
    </row>
    <row r="19" ht="15">
      <c r="A19" t="s">
        <v>39</v>
      </c>
    </row>
    <row r="20" ht="15">
      <c r="A20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Utica Converters,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Weeks</dc:creator>
  <cp:keywords/>
  <dc:description/>
  <cp:lastModifiedBy>Jim</cp:lastModifiedBy>
  <cp:lastPrinted>2009-02-10T15:09:51Z</cp:lastPrinted>
  <dcterms:created xsi:type="dcterms:W3CDTF">2006-02-13T18:03:44Z</dcterms:created>
  <dcterms:modified xsi:type="dcterms:W3CDTF">2009-02-13T13:22:54Z</dcterms:modified>
  <cp:category/>
  <cp:version/>
  <cp:contentType/>
  <cp:contentStatus/>
</cp:coreProperties>
</file>